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mci-my.sharepoint.com/personal/jknapp_csmci_com/Documents/00 SBM Public Policy/Board Reports/FY 1920/Jan 2020/"/>
    </mc:Choice>
  </mc:AlternateContent>
  <xr:revisionPtr revIDLastSave="266" documentId="8_{112CFAEF-1E4F-49D1-8ADA-FF885962D2A1}" xr6:coauthVersionLast="45" xr6:coauthVersionMax="45" xr10:uidLastSave="{3A941068-C606-4899-85A0-07A993556564}"/>
  <bookViews>
    <workbookView xWindow="-120" yWindow="-120" windowWidth="29040" windowHeight="15840" activeTab="3" xr2:uid="{124A51A0-5859-4A82-9046-9A11C2E5B249}"/>
  </bookViews>
  <sheets>
    <sheet name="Budget V Actual" sheetId="2" r:id="rId1"/>
    <sheet name="Bal sheet" sheetId="3" r:id="rId2"/>
    <sheet name="Cash flow" sheetId="1" r:id="rId3"/>
    <sheet name="Check Reg" sheetId="4" r:id="rId4"/>
  </sheets>
  <definedNames>
    <definedName name="_xlnm.Print_Area" localSheetId="2">'Cash flow'!$A$1:$Q$89</definedName>
    <definedName name="_xlnm.Print_Titles" localSheetId="2">'Cash flow'!$1:$6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7" i="1" l="1"/>
  <c r="M97" i="1"/>
  <c r="N97" i="1"/>
  <c r="O97" i="1"/>
  <c r="L97" i="1"/>
  <c r="M96" i="1"/>
  <c r="N96" i="1"/>
  <c r="O96" i="1"/>
  <c r="P96" i="1"/>
  <c r="P19" i="1" l="1"/>
  <c r="N88" i="1"/>
  <c r="N89" i="1" s="1"/>
  <c r="P87" i="1"/>
  <c r="P88" i="1" s="1"/>
  <c r="O87" i="1"/>
  <c r="O88" i="1" s="1"/>
  <c r="O89" i="1" s="1"/>
  <c r="N87" i="1"/>
  <c r="M87" i="1"/>
  <c r="M88" i="1" s="1"/>
  <c r="M89" i="1" s="1"/>
  <c r="L87" i="1"/>
  <c r="L88" i="1" s="1"/>
  <c r="L83" i="1"/>
  <c r="L86" i="1" s="1"/>
  <c r="P84" i="1"/>
  <c r="Q84" i="1"/>
  <c r="M86" i="1"/>
  <c r="N86" i="1"/>
  <c r="O86" i="1"/>
  <c r="P86" i="1"/>
  <c r="M82" i="1"/>
  <c r="N82" i="1"/>
  <c r="O82" i="1"/>
  <c r="P82" i="1"/>
  <c r="L82" i="1"/>
  <c r="M80" i="1"/>
  <c r="N80" i="1"/>
  <c r="O80" i="1"/>
  <c r="P80" i="1"/>
  <c r="L80" i="1"/>
  <c r="M57" i="1"/>
  <c r="N57" i="1"/>
  <c r="O57" i="1"/>
  <c r="P57" i="1"/>
  <c r="L57" i="1"/>
  <c r="M47" i="1"/>
  <c r="N47" i="1"/>
  <c r="O47" i="1"/>
  <c r="O48" i="1" s="1"/>
  <c r="P47" i="1"/>
  <c r="P48" i="1" s="1"/>
  <c r="M48" i="1"/>
  <c r="N48" i="1"/>
  <c r="L48" i="1"/>
  <c r="L47" i="1"/>
  <c r="M38" i="1"/>
  <c r="N38" i="1"/>
  <c r="O38" i="1"/>
  <c r="P38" i="1"/>
  <c r="L38" i="1"/>
  <c r="M33" i="1"/>
  <c r="N33" i="1"/>
  <c r="O33" i="1"/>
  <c r="P33" i="1"/>
  <c r="L33" i="1"/>
  <c r="M28" i="1"/>
  <c r="N28" i="1"/>
  <c r="O28" i="1"/>
  <c r="O29" i="1" s="1"/>
  <c r="P28" i="1"/>
  <c r="M29" i="1"/>
  <c r="N29" i="1"/>
  <c r="P29" i="1"/>
  <c r="L29" i="1"/>
  <c r="L96" i="1" s="1"/>
  <c r="L28" i="1"/>
  <c r="M22" i="1"/>
  <c r="N22" i="1"/>
  <c r="O22" i="1"/>
  <c r="P22" i="1"/>
  <c r="L22" i="1"/>
  <c r="M16" i="1"/>
  <c r="N16" i="1"/>
  <c r="O16" i="1"/>
  <c r="P16" i="1"/>
  <c r="L16" i="1"/>
  <c r="M10" i="1"/>
  <c r="N10" i="1"/>
  <c r="O10" i="1"/>
  <c r="P10" i="1"/>
  <c r="L10" i="1"/>
  <c r="P68" i="1"/>
  <c r="Q68" i="1"/>
  <c r="Q62" i="1"/>
  <c r="P54" i="1"/>
  <c r="P32" i="1"/>
  <c r="Q85" i="1"/>
  <c r="Q83" i="1"/>
  <c r="Q81" i="1"/>
  <c r="Q82" i="1"/>
  <c r="Q79" i="1"/>
  <c r="Q78" i="1"/>
  <c r="Q77" i="1"/>
  <c r="Q76" i="1"/>
  <c r="Q75" i="1"/>
  <c r="Q74" i="1"/>
  <c r="Q73" i="1"/>
  <c r="Q72" i="1"/>
  <c r="Q71" i="1"/>
  <c r="Q70" i="1"/>
  <c r="Q69" i="1"/>
  <c r="Q67" i="1"/>
  <c r="Q66" i="1"/>
  <c r="Q65" i="1"/>
  <c r="Q64" i="1"/>
  <c r="Q63" i="1"/>
  <c r="Q61" i="1"/>
  <c r="Q60" i="1"/>
  <c r="Q59" i="1"/>
  <c r="Q58" i="1"/>
  <c r="Q56" i="1"/>
  <c r="Q55" i="1"/>
  <c r="Q54" i="1"/>
  <c r="Q53" i="1"/>
  <c r="Q52" i="1"/>
  <c r="Q51" i="1"/>
  <c r="Q50" i="1"/>
  <c r="Q49" i="1"/>
  <c r="Q46" i="1"/>
  <c r="Q45" i="1"/>
  <c r="Q44" i="1"/>
  <c r="Q43" i="1"/>
  <c r="Q42" i="1"/>
  <c r="Q41" i="1"/>
  <c r="Q40" i="1"/>
  <c r="Q39" i="1"/>
  <c r="Q37" i="1"/>
  <c r="Q36" i="1"/>
  <c r="Q35" i="1"/>
  <c r="Q34" i="1"/>
  <c r="Q38" i="1" s="1"/>
  <c r="Q32" i="1"/>
  <c r="Q31" i="1"/>
  <c r="Q30" i="1"/>
  <c r="P18" i="1"/>
  <c r="P27" i="1"/>
  <c r="Q27" i="1"/>
  <c r="Q26" i="1"/>
  <c r="Q25" i="1"/>
  <c r="Q24" i="1"/>
  <c r="Q23" i="1"/>
  <c r="Q21" i="1"/>
  <c r="Q20" i="1"/>
  <c r="Q19" i="1"/>
  <c r="Q18" i="1"/>
  <c r="Q17" i="1"/>
  <c r="P15" i="1"/>
  <c r="P14" i="1"/>
  <c r="P13" i="1"/>
  <c r="Q13" i="1" s="1"/>
  <c r="Q15" i="1"/>
  <c r="Q14" i="1"/>
  <c r="Q12" i="1"/>
  <c r="Q11" i="1"/>
  <c r="P11" i="1"/>
  <c r="P9" i="1"/>
  <c r="Q9" i="1"/>
  <c r="Q8" i="1"/>
  <c r="Q7" i="1"/>
  <c r="K80" i="1"/>
  <c r="K79" i="1"/>
  <c r="P89" i="1" l="1"/>
  <c r="S89" i="1" s="1"/>
  <c r="L89" i="1"/>
  <c r="Q86" i="1"/>
  <c r="Q80" i="1"/>
  <c r="T80" i="1" s="1"/>
  <c r="Q47" i="1"/>
  <c r="Q33" i="1"/>
  <c r="Q48" i="1" s="1"/>
  <c r="Q57" i="1"/>
  <c r="Q28" i="1"/>
  <c r="T28" i="1" s="1"/>
  <c r="Q22" i="1"/>
  <c r="Q16" i="1"/>
  <c r="Q10" i="1"/>
  <c r="T10" i="1" s="1"/>
  <c r="V29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30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7" i="1"/>
  <c r="S7" i="1"/>
  <c r="T8" i="1"/>
  <c r="T9" i="1"/>
  <c r="T11" i="1"/>
  <c r="T12" i="1"/>
  <c r="T13" i="1"/>
  <c r="T14" i="1"/>
  <c r="T15" i="1"/>
  <c r="T16" i="1"/>
  <c r="T17" i="1"/>
  <c r="T18" i="1"/>
  <c r="T19" i="1"/>
  <c r="T20" i="1"/>
  <c r="T21" i="1"/>
  <c r="T23" i="1"/>
  <c r="T24" i="1"/>
  <c r="T25" i="1"/>
  <c r="T26" i="1"/>
  <c r="T27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1" i="1"/>
  <c r="T82" i="1"/>
  <c r="T83" i="1"/>
  <c r="T84" i="1"/>
  <c r="T85" i="1"/>
  <c r="T86" i="1"/>
  <c r="T7" i="1"/>
  <c r="I98" i="1"/>
  <c r="J98" i="1"/>
  <c r="K98" i="1"/>
  <c r="L98" i="1"/>
  <c r="M98" i="1"/>
  <c r="N98" i="1"/>
  <c r="O98" i="1"/>
  <c r="S29" i="1" l="1"/>
  <c r="Q87" i="1"/>
  <c r="T87" i="1" s="1"/>
  <c r="T57" i="1"/>
  <c r="Q29" i="1"/>
  <c r="T29" i="1" s="1"/>
  <c r="T22" i="1"/>
  <c r="P98" i="1"/>
  <c r="P109" i="1" s="1"/>
  <c r="P120" i="1" s="1"/>
  <c r="I118" i="1"/>
  <c r="P117" i="1"/>
  <c r="O117" i="1"/>
  <c r="N117" i="1"/>
  <c r="M117" i="1"/>
  <c r="L117" i="1"/>
  <c r="K117" i="1"/>
  <c r="J117" i="1"/>
  <c r="I117" i="1"/>
  <c r="P113" i="1"/>
  <c r="O113" i="1"/>
  <c r="N113" i="1"/>
  <c r="M113" i="1"/>
  <c r="L113" i="1"/>
  <c r="K113" i="1"/>
  <c r="J113" i="1"/>
  <c r="I113" i="1"/>
  <c r="O109" i="1"/>
  <c r="N109" i="1"/>
  <c r="M109" i="1"/>
  <c r="L109" i="1"/>
  <c r="K109" i="1"/>
  <c r="J109" i="1"/>
  <c r="I109" i="1"/>
  <c r="Q88" i="1" l="1"/>
  <c r="Q89" i="1" s="1"/>
  <c r="T89" i="1" s="1"/>
  <c r="J120" i="1"/>
  <c r="L120" i="1"/>
  <c r="N120" i="1"/>
  <c r="K120" i="1"/>
  <c r="O120" i="1"/>
  <c r="I120" i="1"/>
  <c r="M120" i="1"/>
  <c r="I121" i="1"/>
  <c r="J118" i="1" s="1"/>
  <c r="T88" i="1" l="1"/>
  <c r="J121" i="1"/>
  <c r="K118" i="1" s="1"/>
  <c r="K121" i="1" s="1"/>
  <c r="L118" i="1" s="1"/>
  <c r="L121" i="1" s="1"/>
  <c r="M118" i="1" s="1"/>
  <c r="M121" i="1" s="1"/>
  <c r="N118" i="1" s="1"/>
  <c r="N121" i="1" s="1"/>
  <c r="O118" i="1" s="1"/>
  <c r="O121" i="1" s="1"/>
  <c r="P118" i="1" s="1"/>
  <c r="P121" i="1" s="1"/>
</calcChain>
</file>

<file path=xl/sharedStrings.xml><?xml version="1.0" encoding="utf-8"?>
<sst xmlns="http://schemas.openxmlformats.org/spreadsheetml/2006/main" count="989" uniqueCount="528">
  <si>
    <t>Cash Flow Statement*</t>
  </si>
  <si>
    <t>Public Policy Charter</t>
  </si>
  <si>
    <t>Actual</t>
  </si>
  <si>
    <t>Budget</t>
  </si>
  <si>
    <t/>
  </si>
  <si>
    <t>Cash Source / (Use)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</si>
  <si>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</si>
  <si>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</si>
  <si>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</si>
  <si>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</si>
  <si>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</si>
  <si>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</si>
  <si>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</si>
  <si>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</si>
  <si>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</si>
  <si>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</si>
  <si>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</si>
  <si>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</si>
  <si>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Operating Activities</t>
  </si>
  <si>
    <t>Revenue</t>
  </si>
  <si>
    <t>Expenses</t>
  </si>
  <si>
    <t>Total Net (Loss)/Income</t>
  </si>
  <si>
    <t>Receivables</t>
  </si>
  <si>
    <t>Intracompany Receivables</t>
  </si>
  <si>
    <t>Prepaid Expenses</t>
  </si>
  <si>
    <t>Current Other Expenses</t>
  </si>
  <si>
    <t>Other Assets</t>
  </si>
  <si>
    <t>Accounts Payables</t>
  </si>
  <si>
    <t>Accrued Salaries and Taxes</t>
  </si>
  <si>
    <t>Short Term Loans</t>
  </si>
  <si>
    <t>Deferred Revenue</t>
  </si>
  <si>
    <t>Other Current Liabilities</t>
  </si>
  <si>
    <t>Net Cash provided/ (used) by Operating Activites</t>
  </si>
  <si>
    <t>Investing Activities</t>
  </si>
  <si>
    <t>Capital Expenditures</t>
  </si>
  <si>
    <t>Other Investing Activities</t>
  </si>
  <si>
    <t>Equity Transfers</t>
  </si>
  <si>
    <t>Net Cash provided/ (used) by Investing Activities</t>
  </si>
  <si>
    <t>Financing Activities</t>
  </si>
  <si>
    <t>Cash Flow Financing - Secured Debt</t>
  </si>
  <si>
    <t>Loan Payables</t>
  </si>
  <si>
    <t>Deferred Lease Expense</t>
  </si>
  <si>
    <t>Net Cash provided/ (used) by Financing Activities</t>
  </si>
  <si>
    <t>Cash at Beginning of Period</t>
  </si>
  <si>
    <t>Net Increase/(Decrease) in Cash</t>
  </si>
  <si>
    <t>Cash at end of Period</t>
  </si>
  <si>
    <t>Account Code</t>
  </si>
  <si>
    <t>Description</t>
  </si>
  <si>
    <t>8011</t>
  </si>
  <si>
    <t>LCFF Revenue</t>
  </si>
  <si>
    <t>8012</t>
  </si>
  <si>
    <t>Education Protection Account Revenue</t>
  </si>
  <si>
    <t>8096</t>
  </si>
  <si>
    <t>Charter Schools Funding In-Lieu of Property Taxes</t>
  </si>
  <si>
    <t>LCFF</t>
  </si>
  <si>
    <t>8181</t>
  </si>
  <si>
    <t>Special Education - Entitlement</t>
  </si>
  <si>
    <t>8290</t>
  </si>
  <si>
    <t>8291</t>
  </si>
  <si>
    <t>Title I Federal Revenue</t>
  </si>
  <si>
    <t>8292</t>
  </si>
  <si>
    <t>Title II</t>
  </si>
  <si>
    <t>8294</t>
  </si>
  <si>
    <t>Title IV</t>
  </si>
  <si>
    <t>Federal Revenue</t>
  </si>
  <si>
    <t>8550</t>
  </si>
  <si>
    <t>Mandated Block Grant</t>
  </si>
  <si>
    <t>8560</t>
  </si>
  <si>
    <t>State Lottery Revenue</t>
  </si>
  <si>
    <t>8590</t>
  </si>
  <si>
    <t>8591</t>
  </si>
  <si>
    <t>SB 740</t>
  </si>
  <si>
    <t>8599</t>
  </si>
  <si>
    <t>Prior Year State Income</t>
  </si>
  <si>
    <t>Other State Revenue</t>
  </si>
  <si>
    <t>8660</t>
  </si>
  <si>
    <t>Interest Income</t>
  </si>
  <si>
    <t>8682</t>
  </si>
  <si>
    <t>Foundation Grants/Donations</t>
  </si>
  <si>
    <t>8685</t>
  </si>
  <si>
    <t>School Site fundraising</t>
  </si>
  <si>
    <t>8699</t>
  </si>
  <si>
    <t>All Other Local Revenue</t>
  </si>
  <si>
    <t>8791</t>
  </si>
  <si>
    <t>SPED State/Other Transfers of Apportionments from Districts</t>
  </si>
  <si>
    <t>Local Revenue</t>
  </si>
  <si>
    <t>Total Revenue</t>
  </si>
  <si>
    <t>1100</t>
  </si>
  <si>
    <t>Teachers'  Salaries</t>
  </si>
  <si>
    <t>1200</t>
  </si>
  <si>
    <t>Certificated Pupil Support Salaries</t>
  </si>
  <si>
    <t>1300</t>
  </si>
  <si>
    <t>Certificated Supervisor and Administrator Salaries</t>
  </si>
  <si>
    <t>Certificated Salaries</t>
  </si>
  <si>
    <t>2100</t>
  </si>
  <si>
    <t>Instructional Aide Salaries</t>
  </si>
  <si>
    <t>2200</t>
  </si>
  <si>
    <t>Classified Support Salaries (Maintenance, Food)</t>
  </si>
  <si>
    <t>2300</t>
  </si>
  <si>
    <t>Classified Supervisor and Administrator Salaries</t>
  </si>
  <si>
    <t>2400</t>
  </si>
  <si>
    <t>Clerical, Technical, and Office Staff Salaries</t>
  </si>
  <si>
    <t>Classified Salaries</t>
  </si>
  <si>
    <t>3101</t>
  </si>
  <si>
    <t>State Teachers' Retirement System, certificated positions</t>
  </si>
  <si>
    <t>3313</t>
  </si>
  <si>
    <t>OASDI</t>
  </si>
  <si>
    <t>3323</t>
  </si>
  <si>
    <t>Medicare</t>
  </si>
  <si>
    <t>3403</t>
  </si>
  <si>
    <t>Health &amp; Welfare Benefits</t>
  </si>
  <si>
    <t>3503</t>
  </si>
  <si>
    <t>State Unemployment Insurance</t>
  </si>
  <si>
    <t>3603</t>
  </si>
  <si>
    <t>Worker Compensation Insurance</t>
  </si>
  <si>
    <t>3703</t>
  </si>
  <si>
    <t>Other Post Employment Benefits</t>
  </si>
  <si>
    <t>3903</t>
  </si>
  <si>
    <t>Other Employee Benefits</t>
  </si>
  <si>
    <t>Employee Benefits</t>
  </si>
  <si>
    <t>Total Personnel Expenses</t>
  </si>
  <si>
    <t>4100</t>
  </si>
  <si>
    <t>Approved Textbooks and Core Curricula Materials</t>
  </si>
  <si>
    <t>4200</t>
  </si>
  <si>
    <t>Books and Other Reference Materials</t>
  </si>
  <si>
    <t>4300</t>
  </si>
  <si>
    <t>Materials and Supplies</t>
  </si>
  <si>
    <t>4315</t>
  </si>
  <si>
    <t>Classroom Materials and Supplies</t>
  </si>
  <si>
    <t>4342</t>
  </si>
  <si>
    <t>Materials for School Sponsored Athletics</t>
  </si>
  <si>
    <t>4400</t>
  </si>
  <si>
    <t>Noncapitalized Equipment</t>
  </si>
  <si>
    <t>4410</t>
  </si>
  <si>
    <t>Software and Software Licensing</t>
  </si>
  <si>
    <t>4430</t>
  </si>
  <si>
    <t>Noncapitalized Student Equipment</t>
  </si>
  <si>
    <t>Books and Supplies</t>
  </si>
  <si>
    <t>5200</t>
  </si>
  <si>
    <t>Travel and Conferences</t>
  </si>
  <si>
    <t>5210</t>
  </si>
  <si>
    <t>Training and Development Expense</t>
  </si>
  <si>
    <t>5300</t>
  </si>
  <si>
    <t>Dues and Memberships</t>
  </si>
  <si>
    <t>5400</t>
  </si>
  <si>
    <t>Insurance</t>
  </si>
  <si>
    <t>5500</t>
  </si>
  <si>
    <t>Operation and Housekeeping Services</t>
  </si>
  <si>
    <t>5501</t>
  </si>
  <si>
    <t>Utilities</t>
  </si>
  <si>
    <t>5505</t>
  </si>
  <si>
    <t>Student Transportation/Field Trips</t>
  </si>
  <si>
    <t>5600</t>
  </si>
  <si>
    <t>Space Rental/Leases Expense</t>
  </si>
  <si>
    <t>5601</t>
  </si>
  <si>
    <t>Building Maintenance</t>
  </si>
  <si>
    <t>5605</t>
  </si>
  <si>
    <t>Equipment Rental/Lease Expense</t>
  </si>
  <si>
    <t>5800</t>
  </si>
  <si>
    <t>Professional/Consulting Services and Operating Expenditures</t>
  </si>
  <si>
    <t>5803</t>
  </si>
  <si>
    <t>Banking and Payroll Service Fees</t>
  </si>
  <si>
    <t>5805</t>
  </si>
  <si>
    <t>Legal Services and Audit</t>
  </si>
  <si>
    <t>5806</t>
  </si>
  <si>
    <t>Audit Services</t>
  </si>
  <si>
    <t>5810</t>
  </si>
  <si>
    <t>Educational Consultants</t>
  </si>
  <si>
    <t>5811</t>
  </si>
  <si>
    <t>Student Transportation, Field Trips and Activities</t>
  </si>
  <si>
    <t>5815</t>
  </si>
  <si>
    <t>Advertising/Recruiting</t>
  </si>
  <si>
    <t>5820</t>
  </si>
  <si>
    <t>Fundraising Expense</t>
  </si>
  <si>
    <t>5830</t>
  </si>
  <si>
    <t>Field Trip Expenses</t>
  </si>
  <si>
    <t>5873</t>
  </si>
  <si>
    <t>Financial Services</t>
  </si>
  <si>
    <t>5877</t>
  </si>
  <si>
    <t>IT Services</t>
  </si>
  <si>
    <t>5900</t>
  </si>
  <si>
    <t>Communications (Tele., Internet, Copies,Postage,Messenger)</t>
  </si>
  <si>
    <t>Services &amp; Other Operating Expenses</t>
  </si>
  <si>
    <t>6900</t>
  </si>
  <si>
    <t>Depreciation Expense</t>
  </si>
  <si>
    <t>Capital Outlay</t>
  </si>
  <si>
    <t>5875</t>
  </si>
  <si>
    <t>District Oversight Fee</t>
  </si>
  <si>
    <t>7141</t>
  </si>
  <si>
    <t>Special Education Encroachment District</t>
  </si>
  <si>
    <t>7438</t>
  </si>
  <si>
    <t>Debt Service - Interest</t>
  </si>
  <si>
    <t>Other Outgo</t>
  </si>
  <si>
    <t>Total Operational Expenses</t>
  </si>
  <si>
    <t>Total Expenses</t>
  </si>
  <si>
    <t>Net Income</t>
  </si>
  <si>
    <t>Forecast</t>
  </si>
  <si>
    <t>Total Forecast</t>
  </si>
  <si>
    <t>All Other State Revenues (ASES)</t>
  </si>
  <si>
    <t>All Other Federal Revenue (21st Century)</t>
  </si>
  <si>
    <t>Year to Date Actual to Budget Summary*</t>
  </si>
  <si>
    <t>July 2019 - January 2020</t>
  </si>
  <si>
    <t>Segment Name</t>
  </si>
  <si>
    <t>Filter Applied</t>
  </si>
  <si>
    <t>Object</t>
  </si>
  <si>
    <t>All</t>
  </si>
  <si>
    <t>Restriction</t>
  </si>
  <si>
    <t>Location</t>
  </si>
  <si>
    <t>July - January</t>
  </si>
  <si>
    <t>2019-2020</t>
  </si>
  <si>
    <t>Account Description</t>
  </si>
  <si>
    <t>Variance $</t>
  </si>
  <si>
    <t>Variance %</t>
  </si>
  <si>
    <t>Total Budget</t>
  </si>
  <si>
    <t>Remaining Budget</t>
  </si>
  <si>
    <t>($269,324)</t>
  </si>
  <si>
    <t>($1,085)</t>
  </si>
  <si>
    <t>($4,753)</t>
  </si>
  <si>
    <t>($27)</t>
  </si>
  <si>
    <t>1.2 %</t>
  </si>
  <si>
    <t>170.2 %</t>
  </si>
  <si>
    <t>358.0 %</t>
  </si>
  <si>
    <t>-2.9 %</t>
  </si>
  <si>
    <t>10.0 %</t>
  </si>
  <si>
    <t>-2.6 %</t>
  </si>
  <si>
    <t>0.4 %</t>
  </si>
  <si>
    <t>21.6 %</t>
  </si>
  <si>
    <t>4.0 %</t>
  </si>
  <si>
    <t>44.6 %</t>
  </si>
  <si>
    <t>-60.0 %</t>
  </si>
  <si>
    <t>2.8 %</t>
  </si>
  <si>
    <t>16.2 %</t>
  </si>
  <si>
    <t>9.8 %</t>
  </si>
  <si>
    <t>53.1 %</t>
  </si>
  <si>
    <t>$1,253,791</t>
  </si>
  <si>
    <t>-</t>
  </si>
  <si>
    <t>$1,508,754</t>
  </si>
  <si>
    <t>($254,962)</t>
  </si>
  <si>
    <t>($71)</t>
  </si>
  <si>
    <t>($13,819)</t>
  </si>
  <si>
    <t>($128,567)</t>
  </si>
  <si>
    <t>Balance Sheet Detail*</t>
  </si>
  <si>
    <t>January 2020</t>
  </si>
  <si>
    <t>Group Description</t>
  </si>
  <si>
    <t>Account</t>
  </si>
  <si>
    <t>Liquidity Ratio</t>
  </si>
  <si>
    <t>5.6</t>
  </si>
  <si>
    <t>Assets</t>
  </si>
  <si>
    <t>Current Assets</t>
  </si>
  <si>
    <t>Cash</t>
  </si>
  <si>
    <t>9120-010</t>
  </si>
  <si>
    <t>Cash in Bank(s)</t>
  </si>
  <si>
    <t>9121-020</t>
  </si>
  <si>
    <t>Cash in Bank Wells Fargo</t>
  </si>
  <si>
    <t>9122-020</t>
  </si>
  <si>
    <t>Petty Cash</t>
  </si>
  <si>
    <t>Accounts Receivables</t>
  </si>
  <si>
    <t>9200-020</t>
  </si>
  <si>
    <t>9290-020</t>
  </si>
  <si>
    <t>Due from Grantor Governments</t>
  </si>
  <si>
    <t>9330-020</t>
  </si>
  <si>
    <t>Total Current Assets</t>
  </si>
  <si>
    <t>Fixed Assets</t>
  </si>
  <si>
    <t>Buildings and Improvements</t>
  </si>
  <si>
    <t>9420-020</t>
  </si>
  <si>
    <t>Building/Leasehold Improvements</t>
  </si>
  <si>
    <t>Accumulated Depreciation</t>
  </si>
  <si>
    <t>9425-020</t>
  </si>
  <si>
    <t>Accumulated Depreciation - Building/Leasehold Improvements</t>
  </si>
  <si>
    <t>Total Fixed Assets</t>
  </si>
  <si>
    <t>Security Deposits</t>
  </si>
  <si>
    <t>9350-020</t>
  </si>
  <si>
    <t>Total Other Assets</t>
  </si>
  <si>
    <t>Total Assets</t>
  </si>
  <si>
    <t>Liabilities And Net Assets</t>
  </si>
  <si>
    <t>Current Liabilities</t>
  </si>
  <si>
    <t>Accounts Payable</t>
  </si>
  <si>
    <t>9500-010</t>
  </si>
  <si>
    <t>Accounts Payable-System</t>
  </si>
  <si>
    <t>9590-020</t>
  </si>
  <si>
    <t>Due to Grantor Governments</t>
  </si>
  <si>
    <t>Accrued Salaries, Payroll Taxes, Postemployment Benefits</t>
  </si>
  <si>
    <t>9501-020</t>
  </si>
  <si>
    <t>Accrued Salaries</t>
  </si>
  <si>
    <t>9503-020</t>
  </si>
  <si>
    <t>Accrued STRS</t>
  </si>
  <si>
    <t>9665-020</t>
  </si>
  <si>
    <t>Compensated Absences Payable</t>
  </si>
  <si>
    <t>Deposits held on behalf of other employees</t>
  </si>
  <si>
    <t>9661-020</t>
  </si>
  <si>
    <t>Summer Holdback</t>
  </si>
  <si>
    <t>9650-020</t>
  </si>
  <si>
    <t>9650-020-04</t>
  </si>
  <si>
    <t>Deferred Revenue - Title IV</t>
  </si>
  <si>
    <t>9650-020-61</t>
  </si>
  <si>
    <t>Total Current Liabilities</t>
  </si>
  <si>
    <t>Long Term Liabilities</t>
  </si>
  <si>
    <t>Loans Payable</t>
  </si>
  <si>
    <t>9663-020</t>
  </si>
  <si>
    <t>Revolving Loan Payable</t>
  </si>
  <si>
    <t>Total Long Term Liabilities</t>
  </si>
  <si>
    <t>Total Liabilities</t>
  </si>
  <si>
    <t>Net Assets</t>
  </si>
  <si>
    <t>Restricted Net Assets</t>
  </si>
  <si>
    <t>9780-020-73</t>
  </si>
  <si>
    <t>Temporarily Restricted Fund Balance-Class EE PD Grant</t>
  </si>
  <si>
    <t>9780-020-75</t>
  </si>
  <si>
    <t>Temporarily Restricted Fund Balance-LPSBG</t>
  </si>
  <si>
    <t>Unrestricted Net Assets</t>
  </si>
  <si>
    <t>9790-020</t>
  </si>
  <si>
    <t>Undesignated Fund Balance</t>
  </si>
  <si>
    <t>Profit/Loss YTD</t>
  </si>
  <si>
    <t>Total Net Assets</t>
  </si>
  <si>
    <t>Total Liabilities And Net Assets</t>
  </si>
  <si>
    <t>AP Check Register with GL Distributions</t>
  </si>
  <si>
    <t>Date Range:  1/1/2020 to 2/10/2020</t>
  </si>
  <si>
    <r>
      <t xml:space="preserve">AP Checks for Invoiced Checks and Prepayments  </t>
    </r>
    <r>
      <rPr>
        <sz val="7.15"/>
        <color indexed="8"/>
        <rFont val="Arial"/>
        <charset val="1"/>
      </rPr>
      <t>All</t>
    </r>
  </si>
  <si>
    <t>Check No.</t>
  </si>
  <si>
    <t>Ck Date</t>
  </si>
  <si>
    <t>Vendor Name</t>
  </si>
  <si>
    <t>Check Amount</t>
  </si>
  <si>
    <t>Invoice No.</t>
  </si>
  <si>
    <t>Inv Date</t>
  </si>
  <si>
    <t>Amount</t>
  </si>
  <si>
    <t xml:space="preserve">GL Account </t>
  </si>
  <si>
    <t>Fully Paid</t>
  </si>
  <si>
    <t>Batch - Entry</t>
  </si>
  <si>
    <t>GENERAL</t>
  </si>
  <si>
    <t>10001735</t>
  </si>
  <si>
    <t>CharterSAFE</t>
  </si>
  <si>
    <t>29304</t>
  </si>
  <si>
    <t>5400-020-00</t>
  </si>
  <si>
    <t>Yes</t>
  </si>
  <si>
    <t>3603-020-00</t>
  </si>
  <si>
    <t>10001736</t>
  </si>
  <si>
    <t>Charter Tech Services, Inc</t>
  </si>
  <si>
    <t>5396</t>
  </si>
  <si>
    <t>5877-020-00</t>
  </si>
  <si>
    <t>5415</t>
  </si>
  <si>
    <t>5900-020-00</t>
  </si>
  <si>
    <t>10001737</t>
  </si>
  <si>
    <t>EideBailly, LLP</t>
  </si>
  <si>
    <t>EI00896794</t>
  </si>
  <si>
    <t>5806-020-00</t>
  </si>
  <si>
    <t>10001738</t>
  </si>
  <si>
    <t>CaliforniaChoice Benefit Administrators</t>
  </si>
  <si>
    <t>3325011</t>
  </si>
  <si>
    <t>3403-020-00</t>
  </si>
  <si>
    <t>10001739</t>
  </si>
  <si>
    <t>Choice Builder</t>
  </si>
  <si>
    <t>546952</t>
  </si>
  <si>
    <t>10001740</t>
  </si>
  <si>
    <t>Chief Fire Protection, Inc.</t>
  </si>
  <si>
    <t>240094</t>
  </si>
  <si>
    <t>5500-020-00</t>
  </si>
  <si>
    <t>10001741</t>
  </si>
  <si>
    <t>Santos Climaco</t>
  </si>
  <si>
    <t>36 - 01/13/2020</t>
  </si>
  <si>
    <t>10001742</t>
  </si>
  <si>
    <t>DirectEd</t>
  </si>
  <si>
    <t>DE52211</t>
  </si>
  <si>
    <t>5810-020-00</t>
  </si>
  <si>
    <t>10001743</t>
  </si>
  <si>
    <t>Los Angeles Department of Water and Power</t>
  </si>
  <si>
    <t>01/02/2020 - 8701</t>
  </si>
  <si>
    <t>5501-020-00</t>
  </si>
  <si>
    <t>10001744</t>
  </si>
  <si>
    <t>12/30/19 - 0913</t>
  </si>
  <si>
    <t>10001745</t>
  </si>
  <si>
    <t>12/30/19 - 1648</t>
  </si>
  <si>
    <t>10001746</t>
  </si>
  <si>
    <t>12/30/19 - 1765</t>
  </si>
  <si>
    <t>10001747</t>
  </si>
  <si>
    <t>12/30/19 - 2075</t>
  </si>
  <si>
    <t>10001748</t>
  </si>
  <si>
    <t>12/30/19 - 4072</t>
  </si>
  <si>
    <t>10001749</t>
  </si>
  <si>
    <t>12/30/19 - 4974</t>
  </si>
  <si>
    <t>10001750</t>
  </si>
  <si>
    <t>12/30/19 - 9307</t>
  </si>
  <si>
    <t>10001751</t>
  </si>
  <si>
    <t>12/30/19 - 9881</t>
  </si>
  <si>
    <t>10001752</t>
  </si>
  <si>
    <t>MRC Smart Technology Solutions</t>
  </si>
  <si>
    <t>IN1321985</t>
  </si>
  <si>
    <t>4300-020-00</t>
  </si>
  <si>
    <t>10001753</t>
  </si>
  <si>
    <t>Republic Services #902</t>
  </si>
  <si>
    <t>0902-009175788</t>
  </si>
  <si>
    <t>10001754</t>
  </si>
  <si>
    <t>Wells Fargo</t>
  </si>
  <si>
    <t>12/13/19 STMT</t>
  </si>
  <si>
    <t>5300-020-00</t>
  </si>
  <si>
    <t>4315-020-00</t>
  </si>
  <si>
    <t>5200-020-00</t>
  </si>
  <si>
    <t>5815-020-00</t>
  </si>
  <si>
    <t>10001755</t>
  </si>
  <si>
    <t>Cassandra Kwoh</t>
  </si>
  <si>
    <t>FEBRUARY 2020</t>
  </si>
  <si>
    <t>5600-020-00</t>
  </si>
  <si>
    <t>10001756</t>
  </si>
  <si>
    <t>Charter School Management Corporation</t>
  </si>
  <si>
    <t>39207</t>
  </si>
  <si>
    <t>5873-020-00</t>
  </si>
  <si>
    <t>10001757</t>
  </si>
  <si>
    <t>29552</t>
  </si>
  <si>
    <t>3703-020-00</t>
  </si>
  <si>
    <t>10001758</t>
  </si>
  <si>
    <t>Champions Services Inc.</t>
  </si>
  <si>
    <t>1986</t>
  </si>
  <si>
    <t>5810-020-65</t>
  </si>
  <si>
    <t>10001759</t>
  </si>
  <si>
    <t>Pacific Rim Printers and Mailers</t>
  </si>
  <si>
    <t>17960</t>
  </si>
  <si>
    <t>10001760</t>
  </si>
  <si>
    <t>Los Angeles County Office of Education</t>
  </si>
  <si>
    <t>FEB-2020-5TH INSTALL.</t>
  </si>
  <si>
    <t>5210-020-00</t>
  </si>
  <si>
    <t>10001761</t>
  </si>
  <si>
    <t>Aflac</t>
  </si>
  <si>
    <t>832279</t>
  </si>
  <si>
    <t>10001762</t>
  </si>
  <si>
    <t>Richard Burris</t>
  </si>
  <si>
    <t>01/21/20 - REIMB</t>
  </si>
  <si>
    <t>10001763</t>
  </si>
  <si>
    <t>39114</t>
  </si>
  <si>
    <t>10001764</t>
  </si>
  <si>
    <t>Richard Cooks</t>
  </si>
  <si>
    <t>168</t>
  </si>
  <si>
    <t>10001765</t>
  </si>
  <si>
    <t>Dewey Pest Control</t>
  </si>
  <si>
    <t>13173401</t>
  </si>
  <si>
    <t>10001766</t>
  </si>
  <si>
    <t>Lifetouch NSS Accts Receivable</t>
  </si>
  <si>
    <t>EVTP2XK6P</t>
  </si>
  <si>
    <t>4430-020-00</t>
  </si>
  <si>
    <t>10001767</t>
  </si>
  <si>
    <t>Elena Mateo</t>
  </si>
  <si>
    <t>10001768</t>
  </si>
  <si>
    <t>Pacific Alarm Systems</t>
  </si>
  <si>
    <t>2458412</t>
  </si>
  <si>
    <t>2461322</t>
  </si>
  <si>
    <t>2461456</t>
  </si>
  <si>
    <t>10001769</t>
  </si>
  <si>
    <t>Staples Business Credit</t>
  </si>
  <si>
    <t>1627050866</t>
  </si>
  <si>
    <t>10001770</t>
  </si>
  <si>
    <t>Total Education Solutions</t>
  </si>
  <si>
    <t>2308456</t>
  </si>
  <si>
    <t>10001771</t>
  </si>
  <si>
    <t>Time Warner Cable</t>
  </si>
  <si>
    <t>6259554011420</t>
  </si>
  <si>
    <t>10001772</t>
  </si>
  <si>
    <t>6259554121419</t>
  </si>
  <si>
    <t>10001773</t>
  </si>
  <si>
    <t>John White</t>
  </si>
  <si>
    <t>10/22/19 - REIMB</t>
  </si>
  <si>
    <t>10001774</t>
  </si>
  <si>
    <t>37 - 01/24/2020</t>
  </si>
  <si>
    <t>10001775</t>
  </si>
  <si>
    <t>DE53326</t>
  </si>
  <si>
    <t>10001776</t>
  </si>
  <si>
    <t>Faith Uniforms Inc</t>
  </si>
  <si>
    <t>7806</t>
  </si>
  <si>
    <t>4400-020-00</t>
  </si>
  <si>
    <t>7820</t>
  </si>
  <si>
    <t>7832</t>
  </si>
  <si>
    <t>10001777</t>
  </si>
  <si>
    <t>2463709</t>
  </si>
  <si>
    <t>10001778</t>
  </si>
  <si>
    <t>Teachers on Reserve</t>
  </si>
  <si>
    <t>85674</t>
  </si>
  <si>
    <t>10001779</t>
  </si>
  <si>
    <t>2354052</t>
  </si>
  <si>
    <t>10001780</t>
  </si>
  <si>
    <t>305182</t>
  </si>
  <si>
    <t>10001781</t>
  </si>
  <si>
    <t>Anderson Lawn Services</t>
  </si>
  <si>
    <t>1-2</t>
  </si>
  <si>
    <t>10001782</t>
  </si>
  <si>
    <t>5516</t>
  </si>
  <si>
    <t>10001783</t>
  </si>
  <si>
    <t>169</t>
  </si>
  <si>
    <t>10001784</t>
  </si>
  <si>
    <t>13238401</t>
  </si>
  <si>
    <t>10001785</t>
  </si>
  <si>
    <t>01/29/20 - 0913</t>
  </si>
  <si>
    <t>10001786</t>
  </si>
  <si>
    <t>01/29/20 - 1648</t>
  </si>
  <si>
    <t>10001787</t>
  </si>
  <si>
    <t>01/29/20 - 2075</t>
  </si>
  <si>
    <t>10001788</t>
  </si>
  <si>
    <t>01/29/20 - 4072</t>
  </si>
  <si>
    <t>10001789</t>
  </si>
  <si>
    <t>01/29/20 - 4974</t>
  </si>
  <si>
    <t>10001790</t>
  </si>
  <si>
    <t>01/29/20 - 8701</t>
  </si>
  <si>
    <t>10001791</t>
  </si>
  <si>
    <t>01/29/20 - 9307</t>
  </si>
  <si>
    <t>10001792</t>
  </si>
  <si>
    <t>01/29/20 - 9881</t>
  </si>
  <si>
    <t>10001793</t>
  </si>
  <si>
    <t>01/29/20- 1765</t>
  </si>
  <si>
    <t>10001794</t>
  </si>
  <si>
    <t>Mark Rabens</t>
  </si>
  <si>
    <t>0010168</t>
  </si>
  <si>
    <t>10001795</t>
  </si>
  <si>
    <t>0902-009224207</t>
  </si>
  <si>
    <t>10001796</t>
  </si>
  <si>
    <t>1627640474</t>
  </si>
  <si>
    <t>10001797</t>
  </si>
  <si>
    <t>Law Offices of Young, Minney &amp; Corr. LLP</t>
  </si>
  <si>
    <t>63510</t>
  </si>
  <si>
    <t>5805-020-00</t>
  </si>
  <si>
    <t xml:space="preserve">Payments: </t>
  </si>
  <si>
    <t>AP Checks for Misc. Payments</t>
  </si>
  <si>
    <t>Check No</t>
  </si>
  <si>
    <t>Payee Name</t>
  </si>
  <si>
    <t>GL Description</t>
  </si>
  <si>
    <t>GL Account</t>
  </si>
  <si>
    <t>Security Benefit</t>
  </si>
  <si>
    <t>Cleared</t>
  </si>
  <si>
    <t>Mendoza, Yedid</t>
  </si>
  <si>
    <t>Outstanding</t>
  </si>
  <si>
    <t>Chavez, Crystal J</t>
  </si>
  <si>
    <t>Franchise Tax Board</t>
  </si>
  <si>
    <t xml:space="preserve">Misc Payments: </t>
  </si>
  <si>
    <t>Page 6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</si>
</sst>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3" formatCode="_(* #,##0.00_);_(* \(#,##0.00\);_(* &quot;-&quot;??_);_(@_)"/>
    <numFmt numFmtId="164" formatCode="[$-1010409]\$#,##0;\(\$#,##0\)"/>
    <numFmt numFmtId="165" formatCode="[$-1010409]\$#,##0;\(\$#,##0\);\-"/>
    <numFmt numFmtId="166" formatCode="_(* #,##0_);_(* \(#,##0\);_(* &quot;-&quot;??_);_(@_)"/>
    <numFmt numFmtId="167" formatCode="[$-1010409]#,##0.0%"/>
    <numFmt numFmtId="169" formatCode="[$-1010409]\$#,##0;\(\$#,##0\);&quot;-&quot;"/>
    <numFmt numFmtId="170" formatCode="mm\/dd\/yy"/>
    <numFmt numFmtId="171" formatCode="mm\/dd\/yyyy"/>
    <numFmt numFmtId="172" formatCode="#;#"/>
  </numFmts>
  <fonts count="28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0"/>
      <color rgb="FF3D3D3D"/>
      <name val="Microsoft Sans Serif"/>
      <family val="2"/>
    </font>
    <font>
      <b/>
      <sz val="14"/>
      <color rgb="FF000000"/>
      <name val="Verdana"/>
      <family val="2"/>
    </font>
    <font>
      <sz val="9"/>
      <color rgb="FFFFFFFF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b/>
      <sz val="9"/>
      <name val="Verdana"/>
      <family val="2"/>
    </font>
    <font>
      <sz val="11"/>
      <name val="Calibri"/>
    </font>
    <font>
      <b/>
      <sz val="20"/>
      <color rgb="FF3D3D3D"/>
      <name val="Microsoft Sans Serif"/>
    </font>
    <font>
      <b/>
      <sz val="14"/>
      <color rgb="FF000000"/>
      <name val="Verdana"/>
    </font>
    <font>
      <b/>
      <sz val="9"/>
      <color rgb="FF000000"/>
      <name val="Verdana"/>
    </font>
    <font>
      <b/>
      <sz val="8"/>
      <color rgb="FFFFFFFF"/>
      <name val="Verdana"/>
    </font>
    <font>
      <sz val="9"/>
      <color rgb="FF000000"/>
      <name val="Verdana"/>
    </font>
    <font>
      <b/>
      <sz val="7"/>
      <color rgb="FF000000"/>
      <name val="Verdana"/>
    </font>
    <font>
      <sz val="7"/>
      <color rgb="FF000000"/>
      <name val="Verdana"/>
    </font>
    <font>
      <sz val="9"/>
      <color rgb="FFFFFFFF"/>
      <name val="Verdana"/>
    </font>
    <font>
      <i/>
      <sz val="9"/>
      <color rgb="FF000000"/>
      <name val="Verdana"/>
    </font>
    <font>
      <sz val="8"/>
      <color indexed="8"/>
      <name val="ARIAL"/>
      <charset val="1"/>
    </font>
    <font>
      <b/>
      <sz val="7.15"/>
      <color indexed="8"/>
      <name val="Arial"/>
      <charset val="1"/>
    </font>
    <font>
      <b/>
      <i/>
      <sz val="7.15"/>
      <color indexed="8"/>
      <name val="Arial"/>
      <charset val="1"/>
    </font>
    <font>
      <sz val="7.15"/>
      <color indexed="8"/>
      <name val="Arial"/>
      <charset val="1"/>
    </font>
    <font>
      <sz val="6.3"/>
      <color indexed="8"/>
      <name val="Arial"/>
      <charset val="1"/>
    </font>
    <font>
      <sz val="6.5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13">
    <fill>
      <patternFill patternType="none"/>
    </fill>
    <fill>
      <patternFill patternType="gray125"/>
    </fill>
    <fill>
      <patternFill patternType="solid">
        <fgColor rgb="FFDDDDDD"/>
      </patternFill>
    </fill>
    <fill>
      <patternFill patternType="solid">
        <fgColor rgb="FFFFFFFF"/>
      </patternFill>
    </fill>
    <fill>
      <patternFill patternType="solid">
        <fgColor rgb="FF6495ED"/>
      </patternFill>
    </fill>
    <fill>
      <patternFill patternType="solid">
        <fgColor rgb="FFD3D3D3"/>
      </patternFill>
    </fill>
    <fill>
      <patternFill patternType="solid">
        <fgColor rgb="FFA8C0E2"/>
      </patternFill>
    </fill>
    <fill>
      <patternFill patternType="solid">
        <fgColor rgb="FFFFE4C4"/>
      </patternFill>
    </fill>
    <fill>
      <patternFill patternType="solid">
        <fgColor rgb="FFCD5C5C"/>
      </patternFill>
    </fill>
    <fill>
      <patternFill patternType="solid">
        <fgColor rgb="FF90EE90"/>
      </patternFill>
    </fill>
    <fill>
      <patternFill patternType="solid">
        <fgColor rgb="FFD2B48C"/>
      </patternFill>
    </fill>
    <fill>
      <patternFill patternType="solid">
        <fgColor rgb="FFADD8E6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/>
      <right/>
      <top style="medium">
        <color rgb="FFD3D3D3"/>
      </top>
      <bottom style="medium">
        <color rgb="FFD3D3D3"/>
      </bottom>
      <diagonal/>
    </border>
    <border>
      <left/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99">
    <xf numFmtId="0" fontId="0" fillId="0" borderId="0" xfId="0"/>
    <xf numFmtId="0" fontId="1" fillId="2" borderId="0" xfId="0" applyFont="1" applyFill="1" applyAlignment="1">
      <alignment horizontal="center" vertical="top" readingOrder="1"/>
    </xf>
    <xf numFmtId="0" fontId="0" fillId="0" borderId="0" xfId="0" applyAlignment="1">
      <alignment wrapText="1" readingOrder="1"/>
    </xf>
    <xf numFmtId="0" fontId="1" fillId="3" borderId="0" xfId="0" applyFont="1" applyFill="1" applyAlignment="1">
      <alignment horizontal="center" vertical="top" readingOrder="1"/>
    </xf>
    <xf numFmtId="0" fontId="4" fillId="4" borderId="1" xfId="0" applyFont="1" applyFill="1" applyBorder="1" applyAlignment="1">
      <alignment horizontal="left" vertical="center" wrapText="1" readingOrder="1"/>
    </xf>
    <xf numFmtId="0" fontId="1" fillId="0" borderId="0" xfId="0" applyFont="1" applyAlignment="1">
      <alignment horizontal="center" vertical="top" readingOrder="1"/>
    </xf>
    <xf numFmtId="164" fontId="5" fillId="0" borderId="1" xfId="0" applyNumberFormat="1" applyFont="1" applyBorder="1" applyAlignment="1">
      <alignment horizontal="right" vertical="top" wrapText="1" readingOrder="1"/>
    </xf>
    <xf numFmtId="164" fontId="5" fillId="5" borderId="1" xfId="0" applyNumberFormat="1" applyFont="1" applyFill="1" applyBorder="1" applyAlignment="1">
      <alignment horizontal="right" vertical="top" wrapText="1" readingOrder="1"/>
    </xf>
    <xf numFmtId="164" fontId="5" fillId="6" borderId="1" xfId="0" applyNumberFormat="1" applyFont="1" applyFill="1" applyBorder="1" applyAlignment="1">
      <alignment horizontal="right" vertical="top" wrapText="1" readingOrder="1"/>
    </xf>
    <xf numFmtId="0" fontId="5" fillId="5" borderId="1" xfId="0" applyFont="1" applyFill="1" applyBorder="1" applyAlignment="1">
      <alignment horizontal="right" vertical="top" wrapText="1" readingOrder="1"/>
    </xf>
    <xf numFmtId="164" fontId="5" fillId="8" borderId="1" xfId="0" applyNumberFormat="1" applyFont="1" applyFill="1" applyBorder="1" applyAlignment="1">
      <alignment horizontal="right" vertical="top" wrapText="1" readingOrder="1"/>
    </xf>
    <xf numFmtId="164" fontId="5" fillId="9" borderId="1" xfId="0" applyNumberFormat="1" applyFont="1" applyFill="1" applyBorder="1" applyAlignment="1">
      <alignment horizontal="right" vertical="top" wrapText="1" readingOrder="1"/>
    </xf>
    <xf numFmtId="6" fontId="5" fillId="0" borderId="0" xfId="0" applyNumberFormat="1" applyFont="1" applyAlignment="1">
      <alignment vertical="center"/>
    </xf>
    <xf numFmtId="164" fontId="5" fillId="9" borderId="2" xfId="0" applyNumberFormat="1" applyFont="1" applyFill="1" applyBorder="1" applyAlignment="1">
      <alignment vertical="top" wrapText="1" readingOrder="1"/>
    </xf>
    <xf numFmtId="164" fontId="5" fillId="6" borderId="2" xfId="0" applyNumberFormat="1" applyFont="1" applyFill="1" applyBorder="1" applyAlignment="1">
      <alignment vertical="top" wrapText="1" readingOrder="1"/>
    </xf>
    <xf numFmtId="164" fontId="5" fillId="0" borderId="2" xfId="0" applyNumberFormat="1" applyFont="1" applyBorder="1" applyAlignment="1">
      <alignment vertical="top" wrapText="1" readingOrder="1"/>
    </xf>
    <xf numFmtId="0" fontId="5" fillId="5" borderId="2" xfId="0" applyFont="1" applyFill="1" applyBorder="1" applyAlignment="1">
      <alignment vertical="top" wrapText="1" readingOrder="1"/>
    </xf>
    <xf numFmtId="164" fontId="5" fillId="5" borderId="2" xfId="0" applyNumberFormat="1" applyFont="1" applyFill="1" applyBorder="1" applyAlignment="1">
      <alignment vertical="top" wrapText="1" readingOrder="1"/>
    </xf>
    <xf numFmtId="0" fontId="4" fillId="0" borderId="8" xfId="0" applyFont="1" applyFill="1" applyBorder="1" applyAlignment="1">
      <alignment vertical="center" wrapText="1" readingOrder="1"/>
    </xf>
    <xf numFmtId="0" fontId="4" fillId="0" borderId="9" xfId="0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10" xfId="0" applyFont="1" applyFill="1" applyBorder="1" applyAlignment="1">
      <alignment vertical="center" wrapText="1" readingOrder="1"/>
    </xf>
    <xf numFmtId="0" fontId="8" fillId="4" borderId="11" xfId="0" applyFont="1" applyFill="1" applyBorder="1" applyAlignment="1">
      <alignment horizontal="left" vertical="center" wrapText="1" readingOrder="1"/>
    </xf>
    <xf numFmtId="0" fontId="8" fillId="4" borderId="12" xfId="0" applyFont="1" applyFill="1" applyBorder="1" applyAlignment="1">
      <alignment vertical="center" wrapText="1" readingOrder="1"/>
    </xf>
    <xf numFmtId="0" fontId="8" fillId="4" borderId="13" xfId="0" applyFont="1" applyFill="1" applyBorder="1" applyAlignment="1">
      <alignment vertical="center" wrapText="1" readingOrder="1"/>
    </xf>
    <xf numFmtId="0" fontId="8" fillId="4" borderId="14" xfId="0" applyFont="1" applyFill="1" applyBorder="1" applyAlignment="1">
      <alignment vertical="center" wrapText="1" readingOrder="1"/>
    </xf>
    <xf numFmtId="0" fontId="8" fillId="4" borderId="15" xfId="0" applyFont="1" applyFill="1" applyBorder="1" applyAlignment="1">
      <alignment horizontal="center" vertical="center" wrapText="1" readingOrder="1"/>
    </xf>
    <xf numFmtId="0" fontId="8" fillId="4" borderId="16" xfId="0" applyFont="1" applyFill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left" vertical="center" wrapText="1" readingOrder="1"/>
    </xf>
    <xf numFmtId="0" fontId="5" fillId="0" borderId="18" xfId="0" applyFont="1" applyBorder="1" applyAlignment="1">
      <alignment vertical="center" wrapText="1" readingOrder="1"/>
    </xf>
    <xf numFmtId="0" fontId="5" fillId="0" borderId="19" xfId="0" applyFont="1" applyBorder="1" applyAlignment="1">
      <alignment vertical="center" wrapText="1" readingOrder="1"/>
    </xf>
    <xf numFmtId="0" fontId="5" fillId="0" borderId="20" xfId="0" applyFont="1" applyBorder="1" applyAlignment="1">
      <alignment vertical="center" wrapText="1" readingOrder="1"/>
    </xf>
    <xf numFmtId="165" fontId="5" fillId="0" borderId="21" xfId="0" applyNumberFormat="1" applyFont="1" applyBorder="1" applyAlignment="1">
      <alignment horizontal="right" vertical="center" wrapText="1" readingOrder="1"/>
    </xf>
    <xf numFmtId="165" fontId="5" fillId="0" borderId="20" xfId="0" applyNumberFormat="1" applyFont="1" applyBorder="1" applyAlignment="1">
      <alignment vertical="center" wrapText="1" readingOrder="1"/>
    </xf>
    <xf numFmtId="165" fontId="5" fillId="0" borderId="22" xfId="0" applyNumberFormat="1" applyFont="1" applyBorder="1" applyAlignment="1">
      <alignment horizontal="right" vertical="center" wrapText="1" readingOrder="1"/>
    </xf>
    <xf numFmtId="0" fontId="5" fillId="0" borderId="21" xfId="0" applyFont="1" applyBorder="1" applyAlignment="1">
      <alignment horizontal="right" vertical="center" wrapText="1" readingOrder="1"/>
    </xf>
    <xf numFmtId="0" fontId="5" fillId="0" borderId="22" xfId="0" applyFont="1" applyBorder="1" applyAlignment="1">
      <alignment horizontal="right" vertical="center" wrapText="1" readingOrder="1"/>
    </xf>
    <xf numFmtId="0" fontId="6" fillId="5" borderId="18" xfId="0" applyFont="1" applyFill="1" applyBorder="1" applyAlignment="1">
      <alignment vertical="center" wrapText="1" readingOrder="1"/>
    </xf>
    <xf numFmtId="0" fontId="6" fillId="5" borderId="23" xfId="0" applyFont="1" applyFill="1" applyBorder="1" applyAlignment="1">
      <alignment vertical="center" wrapText="1" readingOrder="1"/>
    </xf>
    <xf numFmtId="0" fontId="6" fillId="5" borderId="19" xfId="0" applyFont="1" applyFill="1" applyBorder="1" applyAlignment="1">
      <alignment vertical="center" wrapText="1" readingOrder="1"/>
    </xf>
    <xf numFmtId="165" fontId="5" fillId="5" borderId="20" xfId="0" applyNumberFormat="1" applyFont="1" applyFill="1" applyBorder="1" applyAlignment="1">
      <alignment vertical="center" wrapText="1" readingOrder="1"/>
    </xf>
    <xf numFmtId="165" fontId="5" fillId="5" borderId="21" xfId="0" applyNumberFormat="1" applyFont="1" applyFill="1" applyBorder="1" applyAlignment="1">
      <alignment horizontal="right" vertical="center" wrapText="1" readingOrder="1"/>
    </xf>
    <xf numFmtId="165" fontId="5" fillId="5" borderId="22" xfId="0" applyNumberFormat="1" applyFont="1" applyFill="1" applyBorder="1" applyAlignment="1">
      <alignment horizontal="right" vertical="center" wrapText="1" readingOrder="1"/>
    </xf>
    <xf numFmtId="0" fontId="5" fillId="5" borderId="21" xfId="0" applyFont="1" applyFill="1" applyBorder="1" applyAlignment="1">
      <alignment horizontal="right" vertical="center" wrapText="1" readingOrder="1"/>
    </xf>
    <xf numFmtId="0" fontId="5" fillId="5" borderId="20" xfId="0" applyFont="1" applyFill="1" applyBorder="1" applyAlignment="1">
      <alignment vertical="center" wrapText="1" readingOrder="1"/>
    </xf>
    <xf numFmtId="0" fontId="6" fillId="11" borderId="18" xfId="0" applyFont="1" applyFill="1" applyBorder="1" applyAlignment="1">
      <alignment vertical="center" wrapText="1" readingOrder="1"/>
    </xf>
    <xf numFmtId="0" fontId="6" fillId="11" borderId="23" xfId="0" applyFont="1" applyFill="1" applyBorder="1" applyAlignment="1">
      <alignment vertical="center" wrapText="1" readingOrder="1"/>
    </xf>
    <xf numFmtId="0" fontId="6" fillId="11" borderId="19" xfId="0" applyFont="1" applyFill="1" applyBorder="1" applyAlignment="1">
      <alignment vertical="center" wrapText="1" readingOrder="1"/>
    </xf>
    <xf numFmtId="165" fontId="5" fillId="11" borderId="20" xfId="0" applyNumberFormat="1" applyFont="1" applyFill="1" applyBorder="1" applyAlignment="1">
      <alignment vertical="center" wrapText="1" readingOrder="1"/>
    </xf>
    <xf numFmtId="165" fontId="5" fillId="11" borderId="21" xfId="0" applyNumberFormat="1" applyFont="1" applyFill="1" applyBorder="1" applyAlignment="1">
      <alignment horizontal="right" vertical="center" wrapText="1" readingOrder="1"/>
    </xf>
    <xf numFmtId="165" fontId="5" fillId="11" borderId="22" xfId="0" applyNumberFormat="1" applyFont="1" applyFill="1" applyBorder="1" applyAlignment="1">
      <alignment horizontal="right" vertical="center" wrapText="1" readingOrder="1"/>
    </xf>
    <xf numFmtId="165" fontId="5" fillId="0" borderId="20" xfId="0" applyNumberFormat="1" applyFont="1" applyBorder="1" applyAlignment="1">
      <alignment horizontal="right" vertical="center" wrapText="1" readingOrder="1"/>
    </xf>
    <xf numFmtId="165" fontId="5" fillId="5" borderId="18" xfId="0" applyNumberFormat="1" applyFont="1" applyFill="1" applyBorder="1" applyAlignment="1">
      <alignment horizontal="right" vertical="center" wrapText="1" readingOrder="1"/>
    </xf>
    <xf numFmtId="165" fontId="5" fillId="0" borderId="24" xfId="0" applyNumberFormat="1" applyFont="1" applyBorder="1" applyAlignment="1">
      <alignment horizontal="right" vertical="center" wrapText="1" readingOrder="1"/>
    </xf>
    <xf numFmtId="0" fontId="5" fillId="0" borderId="25" xfId="0" applyFont="1" applyBorder="1" applyAlignment="1">
      <alignment horizontal="right" vertical="center" wrapText="1" readingOrder="1"/>
    </xf>
    <xf numFmtId="165" fontId="5" fillId="0" borderId="25" xfId="0" applyNumberFormat="1" applyFont="1" applyBorder="1" applyAlignment="1">
      <alignment horizontal="right" vertical="center" wrapText="1" readingOrder="1"/>
    </xf>
    <xf numFmtId="165" fontId="5" fillId="5" borderId="25" xfId="0" applyNumberFormat="1" applyFont="1" applyFill="1" applyBorder="1" applyAlignment="1">
      <alignment horizontal="right" vertical="center" wrapText="1" readingOrder="1"/>
    </xf>
    <xf numFmtId="165" fontId="5" fillId="11" borderId="25" xfId="0" applyNumberFormat="1" applyFont="1" applyFill="1" applyBorder="1" applyAlignment="1">
      <alignment horizontal="right" vertical="center" wrapText="1" readingOrder="1"/>
    </xf>
    <xf numFmtId="0" fontId="8" fillId="4" borderId="11" xfId="0" applyFont="1" applyFill="1" applyBorder="1" applyAlignment="1">
      <alignment horizontal="center" vertical="center" wrapText="1" readingOrder="1"/>
    </xf>
    <xf numFmtId="165" fontId="5" fillId="0" borderId="17" xfId="0" applyNumberFormat="1" applyFont="1" applyBorder="1" applyAlignment="1">
      <alignment horizontal="right" vertical="center" wrapText="1" readingOrder="1"/>
    </xf>
    <xf numFmtId="165" fontId="5" fillId="5" borderId="17" xfId="0" applyNumberFormat="1" applyFont="1" applyFill="1" applyBorder="1" applyAlignment="1">
      <alignment horizontal="right" vertical="center" wrapText="1" readingOrder="1"/>
    </xf>
    <xf numFmtId="165" fontId="5" fillId="11" borderId="17" xfId="0" applyNumberFormat="1" applyFont="1" applyFill="1" applyBorder="1" applyAlignment="1">
      <alignment horizontal="right" vertical="center" wrapText="1" readingOrder="1"/>
    </xf>
    <xf numFmtId="165" fontId="0" fillId="0" borderId="0" xfId="0" applyNumberFormat="1" applyAlignment="1">
      <alignment wrapText="1" readingOrder="1"/>
    </xf>
    <xf numFmtId="43" fontId="0" fillId="0" borderId="0" xfId="1" applyFont="1" applyAlignment="1">
      <alignment wrapText="1" readingOrder="1"/>
    </xf>
    <xf numFmtId="166" fontId="1" fillId="0" borderId="0" xfId="1" applyNumberFormat="1" applyFont="1" applyAlignment="1">
      <alignment horizontal="right" vertical="top" readingOrder="1"/>
    </xf>
    <xf numFmtId="0" fontId="8" fillId="4" borderId="1" xfId="0" applyFont="1" applyFill="1" applyBorder="1" applyAlignment="1">
      <alignment horizontal="center" vertical="top" wrapText="1" readingOrder="1"/>
    </xf>
    <xf numFmtId="0" fontId="8" fillId="4" borderId="2" xfId="0" applyFont="1" applyFill="1" applyBorder="1" applyAlignment="1">
      <alignment horizontal="center" vertical="top" readingOrder="1"/>
    </xf>
    <xf numFmtId="0" fontId="8" fillId="4" borderId="1" xfId="0" applyFont="1" applyFill="1" applyBorder="1" applyAlignment="1">
      <alignment horizontal="center" vertical="top" readingOrder="1"/>
    </xf>
    <xf numFmtId="0" fontId="4" fillId="12" borderId="1" xfId="0" applyFont="1" applyFill="1" applyBorder="1" applyAlignment="1">
      <alignment horizontal="left" vertical="center" wrapText="1" readingOrder="1"/>
    </xf>
    <xf numFmtId="0" fontId="9" fillId="12" borderId="1" xfId="0" applyFont="1" applyFill="1" applyBorder="1" applyAlignment="1">
      <alignment horizontal="center" vertical="top" wrapText="1" readingOrder="1"/>
    </xf>
    <xf numFmtId="0" fontId="9" fillId="12" borderId="2" xfId="0" applyFont="1" applyFill="1" applyBorder="1" applyAlignment="1">
      <alignment horizontal="center" vertical="top" readingOrder="1"/>
    </xf>
    <xf numFmtId="0" fontId="9" fillId="12" borderId="1" xfId="0" applyFont="1" applyFill="1" applyBorder="1" applyAlignment="1">
      <alignment horizontal="center" vertical="top" readingOrder="1"/>
    </xf>
    <xf numFmtId="0" fontId="2" fillId="2" borderId="0" xfId="0" applyFont="1" applyFill="1" applyAlignment="1">
      <alignment horizontal="center" vertical="center" wrapText="1" readingOrder="1"/>
    </xf>
    <xf numFmtId="0" fontId="6" fillId="10" borderId="2" xfId="0" applyFont="1" applyFill="1" applyBorder="1" applyAlignment="1">
      <alignment horizontal="left" vertical="top" wrapText="1" readingOrder="1"/>
    </xf>
    <xf numFmtId="0" fontId="6" fillId="10" borderId="3" xfId="0" applyFont="1" applyFill="1" applyBorder="1" applyAlignment="1">
      <alignment horizontal="left" vertical="top" wrapText="1" readingOrder="1"/>
    </xf>
    <xf numFmtId="0" fontId="6" fillId="10" borderId="4" xfId="0" applyFont="1" applyFill="1" applyBorder="1" applyAlignment="1">
      <alignment horizontal="left" vertical="top" wrapText="1" readingOrder="1"/>
    </xf>
    <xf numFmtId="0" fontId="5" fillId="0" borderId="5" xfId="0" applyFont="1" applyBorder="1" applyAlignment="1">
      <alignment horizontal="left" vertical="top" wrapText="1" readingOrder="1"/>
    </xf>
    <xf numFmtId="0" fontId="5" fillId="0" borderId="7" xfId="0" applyFont="1" applyBorder="1" applyAlignment="1">
      <alignment horizontal="left" vertical="top" wrapText="1" readingOrder="1"/>
    </xf>
    <xf numFmtId="0" fontId="5" fillId="0" borderId="2" xfId="0" applyFont="1" applyBorder="1" applyAlignment="1">
      <alignment horizontal="left" vertical="top" wrapText="1" readingOrder="1"/>
    </xf>
    <xf numFmtId="0" fontId="5" fillId="0" borderId="3" xfId="0" applyFont="1" applyBorder="1" applyAlignment="1">
      <alignment horizontal="left" vertical="top" wrapText="1" readingOrder="1"/>
    </xf>
    <xf numFmtId="0" fontId="5" fillId="0" borderId="4" xfId="0" applyFont="1" applyBorder="1" applyAlignment="1">
      <alignment horizontal="left" vertical="top" wrapText="1" readingOrder="1"/>
    </xf>
    <xf numFmtId="0" fontId="5" fillId="5" borderId="2" xfId="0" applyFont="1" applyFill="1" applyBorder="1" applyAlignment="1">
      <alignment horizontal="left" vertical="top" wrapText="1" readingOrder="1"/>
    </xf>
    <xf numFmtId="0" fontId="5" fillId="5" borderId="3" xfId="0" applyFont="1" applyFill="1" applyBorder="1" applyAlignment="1">
      <alignment horizontal="left" vertical="top" wrapText="1" readingOrder="1"/>
    </xf>
    <xf numFmtId="0" fontId="5" fillId="5" borderId="4" xfId="0" applyFont="1" applyFill="1" applyBorder="1" applyAlignment="1">
      <alignment horizontal="left" vertical="top" wrapText="1" readingOrder="1"/>
    </xf>
    <xf numFmtId="0" fontId="6" fillId="7" borderId="2" xfId="0" applyFont="1" applyFill="1" applyBorder="1" applyAlignment="1">
      <alignment horizontal="left" vertical="top" wrapText="1" readingOrder="1"/>
    </xf>
    <xf numFmtId="0" fontId="6" fillId="7" borderId="3" xfId="0" applyFont="1" applyFill="1" applyBorder="1" applyAlignment="1">
      <alignment horizontal="left" vertical="top" wrapText="1" readingOrder="1"/>
    </xf>
    <xf numFmtId="0" fontId="6" fillId="7" borderId="4" xfId="0" applyFont="1" applyFill="1" applyBorder="1" applyAlignment="1">
      <alignment horizontal="left" vertical="top" wrapText="1" readingOrder="1"/>
    </xf>
    <xf numFmtId="0" fontId="5" fillId="0" borderId="6" xfId="0" applyFont="1" applyBorder="1" applyAlignment="1">
      <alignment horizontal="left" vertical="top" wrapText="1" readingOrder="1"/>
    </xf>
    <xf numFmtId="0" fontId="5" fillId="6" borderId="2" xfId="0" applyFont="1" applyFill="1" applyBorder="1" applyAlignment="1">
      <alignment horizontal="left" vertical="top" wrapText="1" readingOrder="1"/>
    </xf>
    <xf numFmtId="0" fontId="5" fillId="6" borderId="3" xfId="0" applyFont="1" applyFill="1" applyBorder="1" applyAlignment="1">
      <alignment horizontal="left" vertical="top" wrapText="1" readingOrder="1"/>
    </xf>
    <xf numFmtId="0" fontId="5" fillId="6" borderId="4" xfId="0" applyFont="1" applyFill="1" applyBorder="1" applyAlignment="1">
      <alignment horizontal="left" vertical="top" wrapText="1" readingOrder="1"/>
    </xf>
    <xf numFmtId="0" fontId="1" fillId="2" borderId="0" xfId="0" applyFont="1" applyFill="1" applyAlignment="1">
      <alignment horizontal="center" vertical="top" readingOrder="1"/>
    </xf>
    <xf numFmtId="0" fontId="3" fillId="3" borderId="0" xfId="0" applyFont="1" applyFill="1" applyAlignment="1">
      <alignment horizontal="left" vertical="top" wrapText="1" readingOrder="1"/>
    </xf>
    <xf numFmtId="0" fontId="4" fillId="4" borderId="2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left" vertical="center" wrapText="1" readingOrder="1"/>
    </xf>
    <xf numFmtId="0" fontId="4" fillId="4" borderId="4" xfId="0" applyFont="1" applyFill="1" applyBorder="1" applyAlignment="1">
      <alignment horizontal="left" vertical="center" wrapText="1" readingOrder="1"/>
    </xf>
    <xf numFmtId="0" fontId="9" fillId="12" borderId="2" xfId="0" applyFont="1" applyFill="1" applyBorder="1" applyAlignment="1">
      <alignment horizontal="center" vertical="center" wrapText="1" readingOrder="1"/>
    </xf>
    <xf numFmtId="0" fontId="9" fillId="12" borderId="3" xfId="0" applyFont="1" applyFill="1" applyBorder="1" applyAlignment="1">
      <alignment horizontal="center" vertical="center" wrapText="1" readingOrder="1"/>
    </xf>
    <xf numFmtId="0" fontId="9" fillId="12" borderId="4" xfId="0" applyFont="1" applyFill="1" applyBorder="1" applyAlignment="1">
      <alignment horizontal="center" vertical="center" wrapText="1" readingOrder="1"/>
    </xf>
    <xf numFmtId="0" fontId="10" fillId="2" borderId="0" xfId="0" applyFont="1" applyFill="1" applyAlignment="1">
      <alignment horizontal="center" vertical="top" readingOrder="1"/>
    </xf>
    <xf numFmtId="0" fontId="10" fillId="2" borderId="0" xfId="0" applyFont="1" applyFill="1" applyAlignment="1">
      <alignment horizontal="center" vertical="top" readingOrder="1"/>
    </xf>
    <xf numFmtId="0" fontId="11" fillId="2" borderId="0" xfId="0" applyFont="1" applyFill="1" applyAlignment="1">
      <alignment horizontal="right" vertical="center" wrapText="1" readingOrder="1"/>
    </xf>
    <xf numFmtId="0" fontId="10" fillId="3" borderId="0" xfId="0" applyFont="1" applyFill="1" applyAlignment="1">
      <alignment horizontal="center" vertical="top" readingOrder="1"/>
    </xf>
    <xf numFmtId="0" fontId="12" fillId="3" borderId="0" xfId="0" applyFont="1" applyFill="1" applyAlignment="1">
      <alignment horizontal="left" vertical="top" wrapText="1" readingOrder="1"/>
    </xf>
    <xf numFmtId="0" fontId="13" fillId="3" borderId="0" xfId="0" applyFont="1" applyFill="1" applyAlignment="1">
      <alignment horizontal="right" vertical="top" wrapText="1" readingOrder="1"/>
    </xf>
    <xf numFmtId="0" fontId="10" fillId="0" borderId="0" xfId="0" applyFont="1" applyAlignment="1">
      <alignment horizontal="center" vertical="top" readingOrder="1"/>
    </xf>
    <xf numFmtId="0" fontId="14" fillId="4" borderId="26" xfId="0" applyFont="1" applyFill="1" applyBorder="1" applyAlignment="1">
      <alignment horizontal="left" vertical="top" wrapText="1" readingOrder="1"/>
    </xf>
    <xf numFmtId="0" fontId="14" fillId="4" borderId="27" xfId="0" applyFont="1" applyFill="1" applyBorder="1" applyAlignment="1">
      <alignment horizontal="left" vertical="top" wrapText="1" readingOrder="1"/>
    </xf>
    <xf numFmtId="0" fontId="14" fillId="4" borderId="28" xfId="0" applyFont="1" applyFill="1" applyBorder="1" applyAlignment="1">
      <alignment horizontal="left" vertical="top" wrapText="1" readingOrder="1"/>
    </xf>
    <xf numFmtId="0" fontId="14" fillId="4" borderId="29" xfId="0" applyFont="1" applyFill="1" applyBorder="1" applyAlignment="1">
      <alignment horizontal="left" vertical="top" wrapText="1" readingOrder="1"/>
    </xf>
    <xf numFmtId="0" fontId="15" fillId="0" borderId="26" xfId="0" applyFont="1" applyBorder="1" applyAlignment="1">
      <alignment horizontal="left" vertical="top" wrapText="1" readingOrder="1"/>
    </xf>
    <xf numFmtId="0" fontId="15" fillId="0" borderId="27" xfId="0" applyFont="1" applyBorder="1" applyAlignment="1">
      <alignment horizontal="left" vertical="top" wrapText="1" readingOrder="1"/>
    </xf>
    <xf numFmtId="0" fontId="15" fillId="0" borderId="28" xfId="0" applyFont="1" applyBorder="1" applyAlignment="1">
      <alignment horizontal="left" vertical="top" wrapText="1" readingOrder="1"/>
    </xf>
    <xf numFmtId="0" fontId="15" fillId="0" borderId="29" xfId="0" applyFont="1" applyBorder="1" applyAlignment="1">
      <alignment horizontal="left" vertical="top" wrapText="1" readingOrder="1"/>
    </xf>
    <xf numFmtId="0" fontId="14" fillId="4" borderId="12" xfId="0" applyFont="1" applyFill="1" applyBorder="1" applyAlignment="1">
      <alignment horizontal="left" vertical="center" wrapText="1" readingOrder="1"/>
    </xf>
    <xf numFmtId="0" fontId="14" fillId="4" borderId="13" xfId="0" applyFont="1" applyFill="1" applyBorder="1" applyAlignment="1">
      <alignment horizontal="left" vertical="center" wrapText="1" readingOrder="1"/>
    </xf>
    <xf numFmtId="0" fontId="14" fillId="4" borderId="12" xfId="0" applyFont="1" applyFill="1" applyBorder="1" applyAlignment="1">
      <alignment horizontal="center" vertical="center" wrapText="1" readingOrder="1"/>
    </xf>
    <xf numFmtId="0" fontId="14" fillId="4" borderId="30" xfId="0" applyFont="1" applyFill="1" applyBorder="1" applyAlignment="1">
      <alignment horizontal="center" vertical="center" wrapText="1" readingOrder="1"/>
    </xf>
    <xf numFmtId="0" fontId="14" fillId="4" borderId="31" xfId="0" applyFont="1" applyFill="1" applyBorder="1" applyAlignment="1">
      <alignment horizontal="center" vertical="center" wrapText="1" readingOrder="1"/>
    </xf>
    <xf numFmtId="0" fontId="14" fillId="4" borderId="13" xfId="0" applyFont="1" applyFill="1" applyBorder="1" applyAlignment="1">
      <alignment horizontal="center" vertical="center" wrapText="1" readingOrder="1"/>
    </xf>
    <xf numFmtId="0" fontId="14" fillId="4" borderId="16" xfId="0" applyFont="1" applyFill="1" applyBorder="1" applyAlignment="1">
      <alignment horizontal="center" vertical="center" wrapText="1" readingOrder="1"/>
    </xf>
    <xf numFmtId="0" fontId="14" fillId="4" borderId="11" xfId="0" applyFont="1" applyFill="1" applyBorder="1" applyAlignment="1">
      <alignment horizontal="center" vertical="center" wrapText="1" readingOrder="1"/>
    </xf>
    <xf numFmtId="0" fontId="16" fillId="5" borderId="18" xfId="0" applyFont="1" applyFill="1" applyBorder="1" applyAlignment="1">
      <alignment horizontal="left" vertical="center" wrapText="1" readingOrder="1"/>
    </xf>
    <xf numFmtId="0" fontId="16" fillId="5" borderId="19" xfId="0" applyFont="1" applyFill="1" applyBorder="1" applyAlignment="1">
      <alignment horizontal="left" vertical="center" wrapText="1" readingOrder="1"/>
    </xf>
    <xf numFmtId="165" fontId="17" fillId="5" borderId="18" xfId="0" applyNumberFormat="1" applyFont="1" applyFill="1" applyBorder="1" applyAlignment="1">
      <alignment horizontal="right" vertical="center" wrapText="1" readingOrder="1"/>
    </xf>
    <xf numFmtId="165" fontId="17" fillId="5" borderId="32" xfId="0" applyNumberFormat="1" applyFont="1" applyFill="1" applyBorder="1" applyAlignment="1">
      <alignment horizontal="right" vertical="center" wrapText="1" readingOrder="1"/>
    </xf>
    <xf numFmtId="165" fontId="17" fillId="5" borderId="23" xfId="0" applyNumberFormat="1" applyFont="1" applyFill="1" applyBorder="1" applyAlignment="1">
      <alignment horizontal="right" vertical="center" wrapText="1" readingOrder="1"/>
    </xf>
    <xf numFmtId="165" fontId="17" fillId="5" borderId="19" xfId="0" applyNumberFormat="1" applyFont="1" applyFill="1" applyBorder="1" applyAlignment="1">
      <alignment horizontal="right" vertical="center" wrapText="1" readingOrder="1"/>
    </xf>
    <xf numFmtId="167" fontId="17" fillId="5" borderId="22" xfId="0" applyNumberFormat="1" applyFont="1" applyFill="1" applyBorder="1" applyAlignment="1">
      <alignment horizontal="right" vertical="center" wrapText="1" readingOrder="1"/>
    </xf>
    <xf numFmtId="165" fontId="17" fillId="5" borderId="17" xfId="0" applyNumberFormat="1" applyFont="1" applyFill="1" applyBorder="1" applyAlignment="1">
      <alignment horizontal="right" vertical="center" wrapText="1" readingOrder="1"/>
    </xf>
    <xf numFmtId="0" fontId="16" fillId="11" borderId="18" xfId="0" applyFont="1" applyFill="1" applyBorder="1" applyAlignment="1">
      <alignment horizontal="left" vertical="center" wrapText="1" readingOrder="1"/>
    </xf>
    <xf numFmtId="0" fontId="16" fillId="11" borderId="19" xfId="0" applyFont="1" applyFill="1" applyBorder="1" applyAlignment="1">
      <alignment horizontal="left" vertical="center" wrapText="1" readingOrder="1"/>
    </xf>
    <xf numFmtId="165" fontId="17" fillId="11" borderId="18" xfId="0" applyNumberFormat="1" applyFont="1" applyFill="1" applyBorder="1" applyAlignment="1">
      <alignment horizontal="right" vertical="center" wrapText="1" readingOrder="1"/>
    </xf>
    <xf numFmtId="165" fontId="17" fillId="11" borderId="32" xfId="0" applyNumberFormat="1" applyFont="1" applyFill="1" applyBorder="1" applyAlignment="1">
      <alignment horizontal="right" vertical="center" wrapText="1" readingOrder="1"/>
    </xf>
    <xf numFmtId="165" fontId="17" fillId="11" borderId="23" xfId="0" applyNumberFormat="1" applyFont="1" applyFill="1" applyBorder="1" applyAlignment="1">
      <alignment horizontal="right" vertical="center" wrapText="1" readingOrder="1"/>
    </xf>
    <xf numFmtId="165" fontId="17" fillId="11" borderId="19" xfId="0" applyNumberFormat="1" applyFont="1" applyFill="1" applyBorder="1" applyAlignment="1">
      <alignment horizontal="right" vertical="center" wrapText="1" readingOrder="1"/>
    </xf>
    <xf numFmtId="167" fontId="17" fillId="11" borderId="22" xfId="0" applyNumberFormat="1" applyFont="1" applyFill="1" applyBorder="1" applyAlignment="1">
      <alignment horizontal="right" vertical="center" wrapText="1" readingOrder="1"/>
    </xf>
    <xf numFmtId="165" fontId="17" fillId="11" borderId="17" xfId="0" applyNumberFormat="1" applyFont="1" applyFill="1" applyBorder="1" applyAlignment="1">
      <alignment horizontal="right" vertical="center" wrapText="1" readingOrder="1"/>
    </xf>
    <xf numFmtId="165" fontId="17" fillId="5" borderId="20" xfId="0" applyNumberFormat="1" applyFont="1" applyFill="1" applyBorder="1" applyAlignment="1">
      <alignment horizontal="right" vertical="center" wrapText="1" readingOrder="1"/>
    </xf>
    <xf numFmtId="165" fontId="17" fillId="5" borderId="33" xfId="0" applyNumberFormat="1" applyFont="1" applyFill="1" applyBorder="1" applyAlignment="1">
      <alignment horizontal="right" vertical="center" wrapText="1" readingOrder="1"/>
    </xf>
    <xf numFmtId="165" fontId="17" fillId="5" borderId="34" xfId="0" applyNumberFormat="1" applyFont="1" applyFill="1" applyBorder="1" applyAlignment="1">
      <alignment horizontal="right" vertical="center" wrapText="1" readingOrder="1"/>
    </xf>
    <xf numFmtId="165" fontId="17" fillId="5" borderId="35" xfId="0" applyNumberFormat="1" applyFont="1" applyFill="1" applyBorder="1" applyAlignment="1">
      <alignment horizontal="right" vertical="center" wrapText="1" readingOrder="1"/>
    </xf>
    <xf numFmtId="165" fontId="17" fillId="5" borderId="36" xfId="0" applyNumberFormat="1" applyFont="1" applyFill="1" applyBorder="1" applyAlignment="1">
      <alignment horizontal="right" vertical="center" wrapText="1" readingOrder="1"/>
    </xf>
    <xf numFmtId="165" fontId="17" fillId="5" borderId="37" xfId="0" applyNumberFormat="1" applyFont="1" applyFill="1" applyBorder="1" applyAlignment="1">
      <alignment horizontal="right" vertical="center" wrapText="1" readingOrder="1"/>
    </xf>
    <xf numFmtId="0" fontId="18" fillId="4" borderId="1" xfId="0" applyFont="1" applyFill="1" applyBorder="1" applyAlignment="1">
      <alignment horizontal="left" vertical="center" wrapText="1" readingOrder="1"/>
    </xf>
    <xf numFmtId="0" fontId="18" fillId="4" borderId="2" xfId="0" applyFont="1" applyFill="1" applyBorder="1" applyAlignment="1">
      <alignment horizontal="left" vertical="center" wrapText="1" readingOrder="1"/>
    </xf>
    <xf numFmtId="0" fontId="18" fillId="4" borderId="3" xfId="0" applyFont="1" applyFill="1" applyBorder="1" applyAlignment="1">
      <alignment horizontal="left" vertical="center" wrapText="1" readingOrder="1"/>
    </xf>
    <xf numFmtId="0" fontId="18" fillId="4" borderId="4" xfId="0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2" xfId="0" applyFont="1" applyBorder="1" applyAlignment="1">
      <alignment horizontal="left" vertical="top" wrapText="1" readingOrder="1"/>
    </xf>
    <xf numFmtId="0" fontId="15" fillId="0" borderId="3" xfId="0" applyFont="1" applyBorder="1" applyAlignment="1">
      <alignment horizontal="left" vertical="top" wrapText="1" readingOrder="1"/>
    </xf>
    <xf numFmtId="0" fontId="15" fillId="0" borderId="4" xfId="0" applyFont="1" applyBorder="1" applyAlignment="1">
      <alignment horizontal="left" vertical="top" wrapText="1" readingOrder="1"/>
    </xf>
    <xf numFmtId="0" fontId="18" fillId="4" borderId="17" xfId="0" applyFont="1" applyFill="1" applyBorder="1" applyAlignment="1">
      <alignment horizontal="left" vertical="top" wrapText="1" readingOrder="1"/>
    </xf>
    <xf numFmtId="0" fontId="18" fillId="4" borderId="18" xfId="0" applyFont="1" applyFill="1" applyBorder="1" applyAlignment="1">
      <alignment horizontal="left" vertical="top" wrapText="1" readingOrder="1"/>
    </xf>
    <xf numFmtId="0" fontId="18" fillId="4" borderId="23" xfId="0" applyFont="1" applyFill="1" applyBorder="1" applyAlignment="1">
      <alignment horizontal="left" vertical="top" wrapText="1" readingOrder="1"/>
    </xf>
    <xf numFmtId="0" fontId="18" fillId="4" borderId="32" xfId="0" applyFont="1" applyFill="1" applyBorder="1" applyAlignment="1">
      <alignment horizontal="left" vertical="top" wrapText="1" readingOrder="1"/>
    </xf>
    <xf numFmtId="0" fontId="18" fillId="4" borderId="17" xfId="0" applyFont="1" applyFill="1" applyBorder="1" applyAlignment="1">
      <alignment horizontal="right" vertical="top" wrapText="1" readingOrder="1"/>
    </xf>
    <xf numFmtId="0" fontId="13" fillId="3" borderId="17" xfId="0" applyFont="1" applyFill="1" applyBorder="1" applyAlignment="1">
      <alignment horizontal="left" vertical="top" wrapText="1" readingOrder="1"/>
    </xf>
    <xf numFmtId="0" fontId="15" fillId="3" borderId="18" xfId="0" applyFont="1" applyFill="1" applyBorder="1" applyAlignment="1">
      <alignment horizontal="left" vertical="top" wrapText="1" readingOrder="1"/>
    </xf>
    <xf numFmtId="0" fontId="15" fillId="3" borderId="23" xfId="0" applyFont="1" applyFill="1" applyBorder="1" applyAlignment="1">
      <alignment horizontal="left" vertical="top" wrapText="1" readingOrder="1"/>
    </xf>
    <xf numFmtId="0" fontId="15" fillId="3" borderId="32" xfId="0" applyFont="1" applyFill="1" applyBorder="1" applyAlignment="1">
      <alignment horizontal="left" vertical="top" wrapText="1" readingOrder="1"/>
    </xf>
    <xf numFmtId="0" fontId="15" fillId="9" borderId="17" xfId="0" applyFont="1" applyFill="1" applyBorder="1" applyAlignment="1">
      <alignment horizontal="right" vertical="top" wrapText="1" readingOrder="1"/>
    </xf>
    <xf numFmtId="0" fontId="15" fillId="3" borderId="17" xfId="0" applyFont="1" applyFill="1" applyBorder="1" applyAlignment="1">
      <alignment horizontal="left" vertical="top" wrapText="1" readingOrder="1"/>
    </xf>
    <xf numFmtId="0" fontId="15" fillId="3" borderId="17" xfId="0" applyFont="1" applyFill="1" applyBorder="1" applyAlignment="1">
      <alignment horizontal="right" vertical="top" wrapText="1" readingOrder="1"/>
    </xf>
    <xf numFmtId="169" fontId="15" fillId="3" borderId="17" xfId="0" applyNumberFormat="1" applyFont="1" applyFill="1" applyBorder="1" applyAlignment="1">
      <alignment horizontal="right" vertical="top" wrapText="1" readingOrder="1"/>
    </xf>
    <xf numFmtId="0" fontId="19" fillId="3" borderId="18" xfId="0" applyFont="1" applyFill="1" applyBorder="1" applyAlignment="1">
      <alignment horizontal="left" vertical="top" wrapText="1" readingOrder="1"/>
    </xf>
    <xf numFmtId="0" fontId="19" fillId="3" borderId="23" xfId="0" applyFont="1" applyFill="1" applyBorder="1" applyAlignment="1">
      <alignment horizontal="left" vertical="top" wrapText="1" readingOrder="1"/>
    </xf>
    <xf numFmtId="0" fontId="19" fillId="3" borderId="32" xfId="0" applyFont="1" applyFill="1" applyBorder="1" applyAlignment="1">
      <alignment horizontal="left" vertical="top" wrapText="1" readingOrder="1"/>
    </xf>
    <xf numFmtId="169" fontId="19" fillId="3" borderId="17" xfId="0" applyNumberFormat="1" applyFont="1" applyFill="1" applyBorder="1" applyAlignment="1">
      <alignment horizontal="right" vertical="top" wrapText="1" readingOrder="1"/>
    </xf>
    <xf numFmtId="0" fontId="13" fillId="11" borderId="17" xfId="0" applyFont="1" applyFill="1" applyBorder="1" applyAlignment="1">
      <alignment horizontal="left" vertical="top" wrapText="1" readingOrder="1"/>
    </xf>
    <xf numFmtId="0" fontId="19" fillId="11" borderId="18" xfId="0" applyFont="1" applyFill="1" applyBorder="1" applyAlignment="1">
      <alignment horizontal="left" vertical="top" wrapText="1" readingOrder="1"/>
    </xf>
    <xf numFmtId="0" fontId="19" fillId="11" borderId="23" xfId="0" applyFont="1" applyFill="1" applyBorder="1" applyAlignment="1">
      <alignment horizontal="left" vertical="top" wrapText="1" readingOrder="1"/>
    </xf>
    <xf numFmtId="0" fontId="19" fillId="11" borderId="32" xfId="0" applyFont="1" applyFill="1" applyBorder="1" applyAlignment="1">
      <alignment horizontal="left" vertical="top" wrapText="1" readingOrder="1"/>
    </xf>
    <xf numFmtId="169" fontId="19" fillId="11" borderId="17" xfId="0" applyNumberFormat="1" applyFont="1" applyFill="1" applyBorder="1" applyAlignment="1">
      <alignment horizontal="right" vertical="top" wrapText="1" readingOrder="1"/>
    </xf>
    <xf numFmtId="0" fontId="15" fillId="11" borderId="18" xfId="0" applyFont="1" applyFill="1" applyBorder="1" applyAlignment="1">
      <alignment horizontal="left" vertical="top" wrapText="1" readingOrder="1"/>
    </xf>
    <xf numFmtId="0" fontId="15" fillId="11" borderId="23" xfId="0" applyFont="1" applyFill="1" applyBorder="1" applyAlignment="1">
      <alignment horizontal="left" vertical="top" wrapText="1" readingOrder="1"/>
    </xf>
    <xf numFmtId="0" fontId="15" fillId="11" borderId="32" xfId="0" applyFont="1" applyFill="1" applyBorder="1" applyAlignment="1">
      <alignment horizontal="left" vertical="top" wrapText="1" readingOrder="1"/>
    </xf>
    <xf numFmtId="0" fontId="0" fillId="0" borderId="0" xfId="0" applyAlignment="1">
      <alignment vertical="top"/>
    </xf>
    <xf numFmtId="170" fontId="20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readingOrder="1"/>
    </xf>
    <xf numFmtId="0" fontId="24" fillId="0" borderId="0" xfId="0" applyFont="1" applyAlignment="1">
      <alignment horizontal="left" vertical="top" wrapText="1" readingOrder="1"/>
    </xf>
    <xf numFmtId="0" fontId="25" fillId="0" borderId="0" xfId="0" applyFont="1" applyAlignment="1">
      <alignment horizontal="left" vertical="top" wrapText="1" readingOrder="1"/>
    </xf>
    <xf numFmtId="0" fontId="24" fillId="0" borderId="0" xfId="0" applyFont="1" applyAlignment="1">
      <alignment horizontal="center" vertical="top" wrapText="1" readingOrder="1"/>
    </xf>
    <xf numFmtId="0" fontId="26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14" fontId="20" fillId="0" borderId="0" xfId="0" applyNumberFormat="1" applyFont="1" applyAlignment="1">
      <alignment horizontal="left" vertical="top"/>
    </xf>
    <xf numFmtId="39" fontId="20" fillId="0" borderId="0" xfId="0" applyNumberFormat="1" applyFont="1" applyAlignment="1">
      <alignment horizontal="right" vertical="top"/>
    </xf>
    <xf numFmtId="171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24" fillId="0" borderId="0" xfId="0" applyFont="1" applyAlignment="1">
      <alignment horizontal="right" vertical="top" wrapText="1" readingOrder="1"/>
    </xf>
    <xf numFmtId="4" fontId="20" fillId="0" borderId="38" xfId="0" applyNumberFormat="1" applyFont="1" applyBorder="1" applyAlignment="1">
      <alignment horizontal="right" vertical="top"/>
    </xf>
    <xf numFmtId="0" fontId="24" fillId="0" borderId="0" xfId="0" applyFont="1" applyAlignment="1">
      <alignment horizontal="left" vertical="top" wrapText="1" readingOrder="1"/>
    </xf>
    <xf numFmtId="172" fontId="20" fillId="0" borderId="0" xfId="0" applyNumberFormat="1" applyFont="1" applyAlignment="1">
      <alignment horizontal="left" vertical="top"/>
    </xf>
    <xf numFmtId="4" fontId="20" fillId="0" borderId="0" xfId="0" applyNumberFormat="1" applyFont="1" applyAlignment="1">
      <alignment horizontal="right" vertical="top"/>
    </xf>
    <xf numFmtId="4" fontId="20" fillId="0" borderId="0" xfId="0" applyNumberFormat="1" applyFont="1" applyAlignment="1">
      <alignment horizontal="right" vertical="top"/>
    </xf>
    <xf numFmtId="4" fontId="27" fillId="0" borderId="38" xfId="0" applyNumberFormat="1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178560</xdr:colOff>
      <xdr:row>0</xdr:row>
      <xdr:rowOff>0</xdr:rowOff>
    </xdr:from>
    <xdr:to>
      <xdr:col>3</xdr:col>
      <xdr:colOff>-114840</xdr:colOff>
      <xdr:row>0</xdr:row>
      <xdr:rowOff>393120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48E189-CC7B-4442-AAD8-08E68AE4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685" y="0"/>
          <a:ext cx="2897475" cy="3931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178560</xdr:colOff>
      <xdr:row>0</xdr:row>
      <xdr:rowOff>0</xdr:rowOff>
    </xdr:from>
    <xdr:to>
      <xdr:col>2</xdr:col>
      <xdr:colOff>6480</xdr:colOff>
      <xdr:row>0</xdr:row>
      <xdr:rowOff>393120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882A590-5441-4821-A5D7-1321D2AD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6160" y="0"/>
          <a:ext cx="2904495" cy="3931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178560</xdr:colOff>
      <xdr:row>0</xdr:row>
      <xdr:rowOff>0</xdr:rowOff>
    </xdr:from>
    <xdr:to>
      <xdr:col>1</xdr:col>
      <xdr:colOff>1513080</xdr:colOff>
      <xdr:row>0</xdr:row>
      <xdr:rowOff>393120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8C7A12-AB19-4A1C-8D89-4916CD04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78560" y="0"/>
          <a:ext cx="2753745" cy="316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27A79-299A-49EC-958D-400FB1B14489}">
  <dimension ref="A1:N27"/>
  <sheetViews>
    <sheetView topLeftCell="A13" workbookViewId="0">
      <selection activeCell="W29" sqref="W29"/>
    </sheetView>
  </sheetViews>
  <sheetFormatPr defaultRowHeight="15"/>
  <cols>
    <col min="1" max="1" width="0.5703125" style="2" customWidth="1"/>
    <col min="2" max="2" width="35.140625" style="2" customWidth="1"/>
    <col min="3" max="3" width="10" style="2" customWidth="1"/>
    <col min="4" max="4" width="1" style="2" customWidth="1"/>
    <col min="5" max="5" width="12.85546875" style="2" customWidth="1"/>
    <col min="6" max="6" width="5" style="2" customWidth="1"/>
    <col min="7" max="7" width="5.42578125" style="2" customWidth="1"/>
    <col min="8" max="8" width="2.140625" style="2" customWidth="1"/>
    <col min="9" max="9" width="11.7109375" style="2" customWidth="1"/>
    <col min="10" max="10" width="1.5703125" style="2" customWidth="1"/>
    <col min="11" max="11" width="15" style="2" customWidth="1"/>
    <col min="12" max="12" width="21.28515625" style="2" customWidth="1"/>
    <col min="13" max="13" width="7.28515625" style="2" customWidth="1"/>
    <col min="14" max="14" width="15.140625" style="2" customWidth="1"/>
    <col min="15" max="16384" width="9.140625" style="2"/>
  </cols>
  <sheetData>
    <row r="1" spans="1:14" ht="24.75">
      <c r="A1" s="99"/>
      <c r="B1" s="99"/>
      <c r="C1" s="99"/>
      <c r="D1" s="99"/>
      <c r="E1" s="100"/>
      <c r="F1" s="100"/>
      <c r="G1" s="101" t="s">
        <v>200</v>
      </c>
      <c r="H1" s="101"/>
      <c r="I1" s="101"/>
      <c r="J1" s="101"/>
      <c r="K1" s="101"/>
      <c r="L1" s="101"/>
      <c r="M1" s="101"/>
      <c r="N1" s="101"/>
    </row>
    <row r="2" spans="1:14" ht="5.4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8">
      <c r="A3" s="103" t="s">
        <v>1</v>
      </c>
      <c r="B3" s="103"/>
      <c r="C3" s="103"/>
      <c r="D3" s="103"/>
      <c r="E3" s="103"/>
      <c r="F3" s="103"/>
      <c r="G3" s="103"/>
      <c r="H3" s="102"/>
      <c r="I3" s="102"/>
      <c r="J3" s="104" t="s">
        <v>201</v>
      </c>
      <c r="K3" s="104"/>
      <c r="L3" s="104"/>
      <c r="M3" s="104"/>
      <c r="N3" s="104"/>
    </row>
    <row r="4" spans="1:14" ht="6.95" customHeight="1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5.75" thickBot="1">
      <c r="A5" s="105"/>
      <c r="B5" s="106" t="s">
        <v>202</v>
      </c>
      <c r="C5" s="107" t="s">
        <v>203</v>
      </c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105"/>
    </row>
    <row r="6" spans="1:14" ht="18.95" customHeight="1" thickBot="1">
      <c r="A6" s="105"/>
      <c r="B6" s="110" t="s">
        <v>204</v>
      </c>
      <c r="C6" s="111" t="s">
        <v>205</v>
      </c>
      <c r="D6" s="112"/>
      <c r="E6" s="112"/>
      <c r="F6" s="112"/>
      <c r="G6" s="112"/>
      <c r="H6" s="112"/>
      <c r="I6" s="112"/>
      <c r="J6" s="112"/>
      <c r="K6" s="112"/>
      <c r="L6" s="112"/>
      <c r="M6" s="113"/>
      <c r="N6" s="105"/>
    </row>
    <row r="7" spans="1:14" ht="15.75" thickBot="1">
      <c r="A7" s="105"/>
      <c r="B7" s="110" t="s">
        <v>206</v>
      </c>
      <c r="C7" s="111" t="s">
        <v>205</v>
      </c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105"/>
    </row>
    <row r="8" spans="1:14" ht="18.95" customHeight="1" thickBot="1">
      <c r="A8" s="105"/>
      <c r="B8" s="110" t="s">
        <v>207</v>
      </c>
      <c r="C8" s="111" t="s">
        <v>205</v>
      </c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05"/>
    </row>
    <row r="9" spans="1:14" ht="7.9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18" customHeight="1" thickBot="1">
      <c r="A10" s="105"/>
      <c r="B10" s="114" t="s">
        <v>4</v>
      </c>
      <c r="C10" s="115"/>
      <c r="D10" s="116" t="s">
        <v>208</v>
      </c>
      <c r="E10" s="117"/>
      <c r="F10" s="117"/>
      <c r="G10" s="117"/>
      <c r="H10" s="117"/>
      <c r="I10" s="117"/>
      <c r="J10" s="117"/>
      <c r="K10" s="118"/>
      <c r="L10" s="116" t="s">
        <v>209</v>
      </c>
      <c r="M10" s="117"/>
      <c r="N10" s="118"/>
    </row>
    <row r="11" spans="1:14" ht="16.5" thickTop="1" thickBot="1">
      <c r="A11" s="105"/>
      <c r="B11" s="114" t="s">
        <v>210</v>
      </c>
      <c r="C11" s="115"/>
      <c r="D11" s="116" t="s">
        <v>2</v>
      </c>
      <c r="E11" s="118"/>
      <c r="F11" s="116" t="s">
        <v>3</v>
      </c>
      <c r="G11" s="117"/>
      <c r="H11" s="119"/>
      <c r="I11" s="116" t="s">
        <v>211</v>
      </c>
      <c r="J11" s="118"/>
      <c r="K11" s="120" t="s">
        <v>212</v>
      </c>
      <c r="L11" s="121" t="s">
        <v>213</v>
      </c>
      <c r="M11" s="116" t="s">
        <v>214</v>
      </c>
      <c r="N11" s="118"/>
    </row>
    <row r="12" spans="1:14" ht="14.25" customHeight="1" thickTop="1">
      <c r="A12" s="105"/>
      <c r="B12" s="122" t="s">
        <v>54</v>
      </c>
      <c r="C12" s="123"/>
      <c r="D12" s="124">
        <v>528788.88</v>
      </c>
      <c r="E12" s="125"/>
      <c r="F12" s="139">
        <v>522357</v>
      </c>
      <c r="G12" s="142"/>
      <c r="H12" s="143"/>
      <c r="I12" s="141">
        <v>6432</v>
      </c>
      <c r="J12" s="140"/>
      <c r="K12" s="128" t="s">
        <v>219</v>
      </c>
      <c r="L12" s="129">
        <v>824863</v>
      </c>
      <c r="M12" s="139">
        <v>296074</v>
      </c>
      <c r="N12" s="140"/>
    </row>
    <row r="13" spans="1:14" ht="14.25" customHeight="1">
      <c r="A13" s="105"/>
      <c r="B13" s="122" t="s">
        <v>64</v>
      </c>
      <c r="C13" s="123"/>
      <c r="D13" s="124">
        <v>54941.42</v>
      </c>
      <c r="E13" s="125"/>
      <c r="F13" s="124">
        <v>20333</v>
      </c>
      <c r="G13" s="126"/>
      <c r="H13" s="127"/>
      <c r="I13" s="138">
        <v>34609</v>
      </c>
      <c r="J13" s="125"/>
      <c r="K13" s="128" t="s">
        <v>220</v>
      </c>
      <c r="L13" s="129">
        <v>157191</v>
      </c>
      <c r="M13" s="124">
        <v>102250</v>
      </c>
      <c r="N13" s="125"/>
    </row>
    <row r="14" spans="1:14" ht="14.25" customHeight="1">
      <c r="A14" s="105"/>
      <c r="B14" s="122" t="s">
        <v>74</v>
      </c>
      <c r="C14" s="123"/>
      <c r="D14" s="124">
        <v>24058.240000000002</v>
      </c>
      <c r="E14" s="125"/>
      <c r="F14" s="124">
        <v>5253</v>
      </c>
      <c r="G14" s="126"/>
      <c r="H14" s="127"/>
      <c r="I14" s="138">
        <v>18806</v>
      </c>
      <c r="J14" s="125"/>
      <c r="K14" s="128" t="s">
        <v>221</v>
      </c>
      <c r="L14" s="129">
        <v>219637</v>
      </c>
      <c r="M14" s="124">
        <v>195579</v>
      </c>
      <c r="N14" s="125"/>
    </row>
    <row r="15" spans="1:14" ht="14.25" customHeight="1">
      <c r="A15" s="105"/>
      <c r="B15" s="122" t="s">
        <v>85</v>
      </c>
      <c r="C15" s="123"/>
      <c r="D15" s="124">
        <v>36415.980000000003</v>
      </c>
      <c r="E15" s="125"/>
      <c r="F15" s="124">
        <v>37501</v>
      </c>
      <c r="G15" s="126"/>
      <c r="H15" s="127"/>
      <c r="I15" s="124" t="s">
        <v>216</v>
      </c>
      <c r="J15" s="125"/>
      <c r="K15" s="128" t="s">
        <v>222</v>
      </c>
      <c r="L15" s="129">
        <v>52100</v>
      </c>
      <c r="M15" s="124">
        <v>15684</v>
      </c>
      <c r="N15" s="125"/>
    </row>
    <row r="16" spans="1:14" ht="15.95" customHeight="1">
      <c r="A16" s="105"/>
      <c r="B16" s="130" t="s">
        <v>86</v>
      </c>
      <c r="C16" s="131"/>
      <c r="D16" s="132">
        <v>644204.52</v>
      </c>
      <c r="E16" s="133"/>
      <c r="F16" s="132">
        <v>585443</v>
      </c>
      <c r="G16" s="134"/>
      <c r="H16" s="135"/>
      <c r="I16" s="132">
        <v>58761</v>
      </c>
      <c r="J16" s="133"/>
      <c r="K16" s="136" t="s">
        <v>223</v>
      </c>
      <c r="L16" s="137" t="s">
        <v>234</v>
      </c>
      <c r="M16" s="132">
        <v>609587</v>
      </c>
      <c r="N16" s="133"/>
    </row>
    <row r="17" spans="1:14" ht="14.25" customHeight="1">
      <c r="A17" s="105"/>
      <c r="B17" s="122" t="s">
        <v>93</v>
      </c>
      <c r="C17" s="123"/>
      <c r="D17" s="124">
        <v>187136.86</v>
      </c>
      <c r="E17" s="125"/>
      <c r="F17" s="124">
        <v>182384</v>
      </c>
      <c r="G17" s="126"/>
      <c r="H17" s="127"/>
      <c r="I17" s="124" t="s">
        <v>217</v>
      </c>
      <c r="J17" s="125"/>
      <c r="K17" s="128" t="s">
        <v>224</v>
      </c>
      <c r="L17" s="129">
        <v>336790</v>
      </c>
      <c r="M17" s="124">
        <v>149653</v>
      </c>
      <c r="N17" s="125"/>
    </row>
    <row r="18" spans="1:14" ht="14.25" customHeight="1">
      <c r="A18" s="105"/>
      <c r="B18" s="122" t="s">
        <v>102</v>
      </c>
      <c r="C18" s="123"/>
      <c r="D18" s="124">
        <v>159632.64000000001</v>
      </c>
      <c r="E18" s="125"/>
      <c r="F18" s="124">
        <v>160286</v>
      </c>
      <c r="G18" s="126"/>
      <c r="H18" s="127"/>
      <c r="I18" s="124">
        <v>654</v>
      </c>
      <c r="J18" s="125"/>
      <c r="K18" s="128" t="s">
        <v>225</v>
      </c>
      <c r="L18" s="129">
        <v>274429</v>
      </c>
      <c r="M18" s="124">
        <v>114796</v>
      </c>
      <c r="N18" s="125"/>
    </row>
    <row r="19" spans="1:14" ht="14.25" customHeight="1">
      <c r="A19" s="105"/>
      <c r="B19" s="122" t="s">
        <v>119</v>
      </c>
      <c r="C19" s="123"/>
      <c r="D19" s="124">
        <v>78206.490000000005</v>
      </c>
      <c r="E19" s="125"/>
      <c r="F19" s="124">
        <v>99788</v>
      </c>
      <c r="G19" s="126"/>
      <c r="H19" s="127"/>
      <c r="I19" s="124">
        <v>21581</v>
      </c>
      <c r="J19" s="125"/>
      <c r="K19" s="128" t="s">
        <v>226</v>
      </c>
      <c r="L19" s="129">
        <v>197883</v>
      </c>
      <c r="M19" s="124">
        <v>119677</v>
      </c>
      <c r="N19" s="125"/>
    </row>
    <row r="20" spans="1:14" ht="11.45" customHeight="1">
      <c r="A20" s="105"/>
      <c r="B20" s="130" t="s">
        <v>120</v>
      </c>
      <c r="C20" s="131"/>
      <c r="D20" s="132">
        <v>424975.99</v>
      </c>
      <c r="E20" s="133"/>
      <c r="F20" s="132">
        <v>442458</v>
      </c>
      <c r="G20" s="134"/>
      <c r="H20" s="135"/>
      <c r="I20" s="132">
        <v>17482</v>
      </c>
      <c r="J20" s="133"/>
      <c r="K20" s="136" t="s">
        <v>227</v>
      </c>
      <c r="L20" s="137">
        <v>809102</v>
      </c>
      <c r="M20" s="132">
        <v>384126</v>
      </c>
      <c r="N20" s="133"/>
    </row>
    <row r="21" spans="1:14" ht="14.25" customHeight="1">
      <c r="A21" s="105"/>
      <c r="B21" s="122" t="s">
        <v>137</v>
      </c>
      <c r="C21" s="123"/>
      <c r="D21" s="124">
        <v>45426.47</v>
      </c>
      <c r="E21" s="125"/>
      <c r="F21" s="124">
        <v>82051</v>
      </c>
      <c r="G21" s="126"/>
      <c r="H21" s="127"/>
      <c r="I21" s="124">
        <v>36624</v>
      </c>
      <c r="J21" s="125"/>
      <c r="K21" s="128" t="s">
        <v>228</v>
      </c>
      <c r="L21" s="129">
        <v>156000</v>
      </c>
      <c r="M21" s="124">
        <v>110574</v>
      </c>
      <c r="N21" s="125"/>
    </row>
    <row r="22" spans="1:14" ht="14.25" customHeight="1">
      <c r="A22" s="105"/>
      <c r="B22" s="122" t="s">
        <v>182</v>
      </c>
      <c r="C22" s="123"/>
      <c r="D22" s="124">
        <v>258476.79999999999</v>
      </c>
      <c r="E22" s="125"/>
      <c r="F22" s="124">
        <v>287344</v>
      </c>
      <c r="G22" s="126"/>
      <c r="H22" s="127"/>
      <c r="I22" s="124">
        <v>28867</v>
      </c>
      <c r="J22" s="125"/>
      <c r="K22" s="128" t="s">
        <v>223</v>
      </c>
      <c r="L22" s="129">
        <v>515821</v>
      </c>
      <c r="M22" s="124">
        <v>257344</v>
      </c>
      <c r="N22" s="125"/>
    </row>
    <row r="23" spans="1:14" ht="14.25" customHeight="1">
      <c r="A23" s="105"/>
      <c r="B23" s="122" t="s">
        <v>185</v>
      </c>
      <c r="C23" s="123"/>
      <c r="D23" s="124">
        <v>71.25</v>
      </c>
      <c r="E23" s="125"/>
      <c r="F23" s="124">
        <v>45</v>
      </c>
      <c r="G23" s="126"/>
      <c r="H23" s="127"/>
      <c r="I23" s="124" t="s">
        <v>218</v>
      </c>
      <c r="J23" s="125"/>
      <c r="K23" s="128" t="s">
        <v>229</v>
      </c>
      <c r="L23" s="129" t="s">
        <v>235</v>
      </c>
      <c r="M23" s="124" t="s">
        <v>238</v>
      </c>
      <c r="N23" s="125"/>
    </row>
    <row r="24" spans="1:14" ht="14.25" customHeight="1">
      <c r="A24" s="105"/>
      <c r="B24" s="122" t="s">
        <v>192</v>
      </c>
      <c r="C24" s="123"/>
      <c r="D24" s="124">
        <v>41649.47</v>
      </c>
      <c r="E24" s="125"/>
      <c r="F24" s="124">
        <v>42870</v>
      </c>
      <c r="G24" s="126"/>
      <c r="H24" s="127"/>
      <c r="I24" s="124">
        <v>1221</v>
      </c>
      <c r="J24" s="125"/>
      <c r="K24" s="128" t="s">
        <v>230</v>
      </c>
      <c r="L24" s="129">
        <v>27830</v>
      </c>
      <c r="M24" s="124" t="s">
        <v>239</v>
      </c>
      <c r="N24" s="125"/>
    </row>
    <row r="25" spans="1:14" ht="11.45" customHeight="1">
      <c r="A25" s="105"/>
      <c r="B25" s="130" t="s">
        <v>193</v>
      </c>
      <c r="C25" s="131"/>
      <c r="D25" s="132">
        <v>345623.99</v>
      </c>
      <c r="E25" s="133"/>
      <c r="F25" s="132">
        <v>412309</v>
      </c>
      <c r="G25" s="134"/>
      <c r="H25" s="135"/>
      <c r="I25" s="132">
        <v>66685</v>
      </c>
      <c r="J25" s="133"/>
      <c r="K25" s="136" t="s">
        <v>231</v>
      </c>
      <c r="L25" s="137">
        <v>699652</v>
      </c>
      <c r="M25" s="132">
        <v>354028</v>
      </c>
      <c r="N25" s="133"/>
    </row>
    <row r="26" spans="1:14" ht="15.75" customHeight="1">
      <c r="A26" s="105"/>
      <c r="B26" s="130" t="s">
        <v>194</v>
      </c>
      <c r="C26" s="131"/>
      <c r="D26" s="132">
        <v>770599.98</v>
      </c>
      <c r="E26" s="133"/>
      <c r="F26" s="132">
        <v>854767</v>
      </c>
      <c r="G26" s="134"/>
      <c r="H26" s="135"/>
      <c r="I26" s="132">
        <v>84167</v>
      </c>
      <c r="J26" s="133"/>
      <c r="K26" s="136" t="s">
        <v>232</v>
      </c>
      <c r="L26" s="137" t="s">
        <v>236</v>
      </c>
      <c r="M26" s="132">
        <v>738154</v>
      </c>
      <c r="N26" s="133"/>
    </row>
    <row r="27" spans="1:14" ht="18.75" customHeight="1">
      <c r="A27" s="105"/>
      <c r="B27" s="130" t="s">
        <v>195</v>
      </c>
      <c r="C27" s="131"/>
      <c r="D27" s="132">
        <v>-126395.46</v>
      </c>
      <c r="E27" s="133"/>
      <c r="F27" s="132" t="s">
        <v>215</v>
      </c>
      <c r="G27" s="134"/>
      <c r="H27" s="135"/>
      <c r="I27" s="132">
        <v>142929</v>
      </c>
      <c r="J27" s="133"/>
      <c r="K27" s="136" t="s">
        <v>233</v>
      </c>
      <c r="L27" s="137" t="s">
        <v>237</v>
      </c>
      <c r="M27" s="132" t="s">
        <v>240</v>
      </c>
      <c r="N27" s="133"/>
    </row>
  </sheetData>
  <mergeCells count="96">
    <mergeCell ref="B26:C26"/>
    <mergeCell ref="D26:E26"/>
    <mergeCell ref="F26:H26"/>
    <mergeCell ref="I26:J26"/>
    <mergeCell ref="M26:N26"/>
    <mergeCell ref="B27:C27"/>
    <mergeCell ref="D27:E27"/>
    <mergeCell ref="F27:H27"/>
    <mergeCell ref="I27:J27"/>
    <mergeCell ref="M27:N27"/>
    <mergeCell ref="B24:C24"/>
    <mergeCell ref="D24:E24"/>
    <mergeCell ref="F24:H24"/>
    <mergeCell ref="I24:J24"/>
    <mergeCell ref="M24:N24"/>
    <mergeCell ref="B25:C25"/>
    <mergeCell ref="D25:E25"/>
    <mergeCell ref="F25:H25"/>
    <mergeCell ref="I25:J25"/>
    <mergeCell ref="M25:N25"/>
    <mergeCell ref="B22:C22"/>
    <mergeCell ref="D22:E22"/>
    <mergeCell ref="F22:H22"/>
    <mergeCell ref="I22:J22"/>
    <mergeCell ref="M22:N22"/>
    <mergeCell ref="B23:C23"/>
    <mergeCell ref="D23:E23"/>
    <mergeCell ref="F23:H23"/>
    <mergeCell ref="I23:J23"/>
    <mergeCell ref="M23:N23"/>
    <mergeCell ref="B20:C20"/>
    <mergeCell ref="D20:E20"/>
    <mergeCell ref="F20:H20"/>
    <mergeCell ref="I20:J20"/>
    <mergeCell ref="M20:N20"/>
    <mergeCell ref="B21:C21"/>
    <mergeCell ref="D21:E21"/>
    <mergeCell ref="F21:H21"/>
    <mergeCell ref="I21:J21"/>
    <mergeCell ref="M21:N21"/>
    <mergeCell ref="B18:C18"/>
    <mergeCell ref="D18:E18"/>
    <mergeCell ref="F18:H18"/>
    <mergeCell ref="I18:J18"/>
    <mergeCell ref="M18:N18"/>
    <mergeCell ref="B19:C19"/>
    <mergeCell ref="D19:E19"/>
    <mergeCell ref="F19:H19"/>
    <mergeCell ref="I19:J19"/>
    <mergeCell ref="M19:N19"/>
    <mergeCell ref="B16:C16"/>
    <mergeCell ref="D16:E16"/>
    <mergeCell ref="F16:H16"/>
    <mergeCell ref="I16:J16"/>
    <mergeCell ref="M16:N16"/>
    <mergeCell ref="B17:C17"/>
    <mergeCell ref="D17:E17"/>
    <mergeCell ref="F17:H17"/>
    <mergeCell ref="I17:J17"/>
    <mergeCell ref="M17:N17"/>
    <mergeCell ref="B14:C14"/>
    <mergeCell ref="D14:E14"/>
    <mergeCell ref="F14:H14"/>
    <mergeCell ref="I14:J14"/>
    <mergeCell ref="M14:N14"/>
    <mergeCell ref="B15:C15"/>
    <mergeCell ref="D15:E15"/>
    <mergeCell ref="F15:H15"/>
    <mergeCell ref="I15:J15"/>
    <mergeCell ref="M15:N15"/>
    <mergeCell ref="B12:C12"/>
    <mergeCell ref="D12:E12"/>
    <mergeCell ref="F12:H12"/>
    <mergeCell ref="I12:J12"/>
    <mergeCell ref="M12:N12"/>
    <mergeCell ref="B13:C13"/>
    <mergeCell ref="D13:E13"/>
    <mergeCell ref="F13:H13"/>
    <mergeCell ref="I13:J13"/>
    <mergeCell ref="M13:N13"/>
    <mergeCell ref="C7:M7"/>
    <mergeCell ref="C8:M8"/>
    <mergeCell ref="B10:C10"/>
    <mergeCell ref="D10:K10"/>
    <mergeCell ref="L10:N10"/>
    <mergeCell ref="B11:C11"/>
    <mergeCell ref="D11:E11"/>
    <mergeCell ref="F11:H11"/>
    <mergeCell ref="I11:J11"/>
    <mergeCell ref="M11:N11"/>
    <mergeCell ref="A1:D1"/>
    <mergeCell ref="G1:N1"/>
    <mergeCell ref="A3:G3"/>
    <mergeCell ref="J3:N3"/>
    <mergeCell ref="C5:M5"/>
    <mergeCell ref="C6:M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77864-4466-4B2D-BFDB-A60052EAB84E}">
  <dimension ref="A1:K63"/>
  <sheetViews>
    <sheetView topLeftCell="A37" workbookViewId="0">
      <selection activeCell="M26" sqref="M26"/>
    </sheetView>
  </sheetViews>
  <sheetFormatPr defaultRowHeight="15"/>
  <cols>
    <col min="1" max="1" width="0.42578125" style="2" customWidth="1"/>
    <col min="2" max="2" width="43.42578125" style="2" customWidth="1"/>
    <col min="3" max="3" width="2.7109375" style="2" customWidth="1"/>
    <col min="4" max="4" width="17.85546875" style="2" customWidth="1"/>
    <col min="5" max="5" width="3.85546875" style="2" customWidth="1"/>
    <col min="6" max="6" width="18.5703125" style="2" customWidth="1"/>
    <col min="7" max="7" width="5" style="2" customWidth="1"/>
    <col min="8" max="8" width="21.5703125" style="2" customWidth="1"/>
    <col min="9" max="9" width="16.42578125" style="2" customWidth="1"/>
    <col min="10" max="10" width="6.28515625" style="2" customWidth="1"/>
    <col min="11" max="11" width="7.85546875" style="2" customWidth="1"/>
    <col min="12" max="16384" width="9.140625" style="2"/>
  </cols>
  <sheetData>
    <row r="1" spans="1:11" ht="30.95" customHeight="1">
      <c r="A1" s="99"/>
      <c r="B1" s="99"/>
      <c r="C1" s="99"/>
      <c r="D1" s="100"/>
      <c r="E1" s="101" t="s">
        <v>241</v>
      </c>
      <c r="F1" s="101"/>
      <c r="G1" s="101"/>
      <c r="H1" s="101"/>
      <c r="I1" s="101"/>
      <c r="J1" s="101"/>
      <c r="K1" s="101"/>
    </row>
    <row r="2" spans="1:11" ht="5.4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8" customHeight="1">
      <c r="A3" s="103" t="s">
        <v>1</v>
      </c>
      <c r="B3" s="103"/>
      <c r="C3" s="103"/>
      <c r="D3" s="103"/>
      <c r="E3" s="103"/>
      <c r="F3" s="103"/>
      <c r="G3" s="102"/>
      <c r="H3" s="104" t="s">
        <v>242</v>
      </c>
      <c r="I3" s="104"/>
      <c r="J3" s="104"/>
      <c r="K3" s="104"/>
    </row>
    <row r="4" spans="1:11" ht="6.9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3.6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" customHeight="1">
      <c r="A6" s="105"/>
      <c r="B6" s="144" t="s">
        <v>202</v>
      </c>
      <c r="C6" s="145" t="s">
        <v>203</v>
      </c>
      <c r="D6" s="146"/>
      <c r="E6" s="146"/>
      <c r="F6" s="146"/>
      <c r="G6" s="146"/>
      <c r="H6" s="146"/>
      <c r="I6" s="146"/>
      <c r="J6" s="147"/>
      <c r="K6" s="105"/>
    </row>
    <row r="7" spans="1:11" ht="15" customHeight="1">
      <c r="A7" s="105"/>
      <c r="B7" s="148" t="s">
        <v>204</v>
      </c>
      <c r="C7" s="149" t="s">
        <v>205</v>
      </c>
      <c r="D7" s="150"/>
      <c r="E7" s="150"/>
      <c r="F7" s="150"/>
      <c r="G7" s="150"/>
      <c r="H7" s="150"/>
      <c r="I7" s="150"/>
      <c r="J7" s="151"/>
      <c r="K7" s="105"/>
    </row>
    <row r="8" spans="1:11" ht="15" customHeight="1">
      <c r="A8" s="105"/>
      <c r="B8" s="148" t="s">
        <v>206</v>
      </c>
      <c r="C8" s="149" t="s">
        <v>205</v>
      </c>
      <c r="D8" s="150"/>
      <c r="E8" s="150"/>
      <c r="F8" s="150"/>
      <c r="G8" s="150"/>
      <c r="H8" s="150"/>
      <c r="I8" s="150"/>
      <c r="J8" s="151"/>
      <c r="K8" s="105"/>
    </row>
    <row r="9" spans="1:11" ht="15" customHeight="1">
      <c r="A9" s="105"/>
      <c r="B9" s="148" t="s">
        <v>207</v>
      </c>
      <c r="C9" s="149" t="s">
        <v>205</v>
      </c>
      <c r="D9" s="150"/>
      <c r="E9" s="150"/>
      <c r="F9" s="150"/>
      <c r="G9" s="150"/>
      <c r="H9" s="150"/>
      <c r="I9" s="150"/>
      <c r="J9" s="151"/>
      <c r="K9" s="105"/>
    </row>
    <row r="10" spans="1:11" ht="7.1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5" customHeight="1">
      <c r="A11" s="105"/>
      <c r="B11" s="152" t="s">
        <v>243</v>
      </c>
      <c r="C11" s="153" t="s">
        <v>244</v>
      </c>
      <c r="D11" s="154"/>
      <c r="E11" s="155"/>
      <c r="F11" s="153" t="s">
        <v>210</v>
      </c>
      <c r="G11" s="154"/>
      <c r="H11" s="155"/>
      <c r="I11" s="156" t="s">
        <v>4</v>
      </c>
      <c r="J11" s="105"/>
      <c r="K11" s="105"/>
    </row>
    <row r="12" spans="1:11" ht="15" customHeight="1">
      <c r="A12" s="105"/>
      <c r="B12" s="157" t="s">
        <v>245</v>
      </c>
      <c r="C12" s="158"/>
      <c r="D12" s="159"/>
      <c r="E12" s="160"/>
      <c r="F12" s="158"/>
      <c r="G12" s="159"/>
      <c r="H12" s="160"/>
      <c r="I12" s="161" t="s">
        <v>246</v>
      </c>
      <c r="J12" s="105"/>
      <c r="K12" s="105"/>
    </row>
    <row r="13" spans="1:11" ht="14.45" customHeight="1">
      <c r="A13" s="105"/>
      <c r="B13" s="162" t="s">
        <v>4</v>
      </c>
      <c r="C13" s="158"/>
      <c r="D13" s="159"/>
      <c r="E13" s="160"/>
      <c r="F13" s="158"/>
      <c r="G13" s="159"/>
      <c r="H13" s="160"/>
      <c r="I13" s="163" t="s">
        <v>4</v>
      </c>
      <c r="J13" s="105"/>
      <c r="K13" s="105"/>
    </row>
    <row r="14" spans="1:11" ht="15" customHeight="1">
      <c r="A14" s="105"/>
      <c r="B14" s="157" t="s">
        <v>247</v>
      </c>
      <c r="C14" s="158"/>
      <c r="D14" s="159"/>
      <c r="E14" s="160"/>
      <c r="F14" s="158"/>
      <c r="G14" s="159"/>
      <c r="H14" s="160"/>
      <c r="I14" s="163" t="s">
        <v>4</v>
      </c>
      <c r="J14" s="105"/>
      <c r="K14" s="105"/>
    </row>
    <row r="15" spans="1:11" ht="14.45" customHeight="1">
      <c r="A15" s="105"/>
      <c r="B15" s="162" t="s">
        <v>4</v>
      </c>
      <c r="C15" s="158"/>
      <c r="D15" s="159"/>
      <c r="E15" s="160"/>
      <c r="F15" s="158"/>
      <c r="G15" s="159"/>
      <c r="H15" s="160"/>
      <c r="I15" s="163" t="s">
        <v>4</v>
      </c>
      <c r="J15" s="105"/>
      <c r="K15" s="105"/>
    </row>
    <row r="16" spans="1:11" ht="15" customHeight="1">
      <c r="A16" s="105"/>
      <c r="B16" s="157" t="s">
        <v>248</v>
      </c>
      <c r="C16" s="158"/>
      <c r="D16" s="159"/>
      <c r="E16" s="160"/>
      <c r="F16" s="158"/>
      <c r="G16" s="159"/>
      <c r="H16" s="160"/>
      <c r="I16" s="163" t="s">
        <v>4</v>
      </c>
      <c r="J16" s="105"/>
      <c r="K16" s="105"/>
    </row>
    <row r="17" spans="1:11" ht="15" customHeight="1">
      <c r="A17" s="105"/>
      <c r="B17" s="162" t="s">
        <v>249</v>
      </c>
      <c r="C17" s="158" t="s">
        <v>250</v>
      </c>
      <c r="D17" s="159"/>
      <c r="E17" s="160"/>
      <c r="F17" s="158" t="s">
        <v>251</v>
      </c>
      <c r="G17" s="159"/>
      <c r="H17" s="160"/>
      <c r="I17" s="164">
        <v>265613.48</v>
      </c>
      <c r="J17" s="105"/>
      <c r="K17" s="105"/>
    </row>
    <row r="18" spans="1:11" ht="15" customHeight="1">
      <c r="A18" s="105"/>
      <c r="B18" s="162" t="s">
        <v>249</v>
      </c>
      <c r="C18" s="158" t="s">
        <v>252</v>
      </c>
      <c r="D18" s="159"/>
      <c r="E18" s="160"/>
      <c r="F18" s="158" t="s">
        <v>253</v>
      </c>
      <c r="G18" s="159"/>
      <c r="H18" s="160"/>
      <c r="I18" s="164">
        <v>310917.71000000002</v>
      </c>
      <c r="J18" s="105"/>
      <c r="K18" s="105"/>
    </row>
    <row r="19" spans="1:11" ht="15" customHeight="1">
      <c r="A19" s="105"/>
      <c r="B19" s="162" t="s">
        <v>249</v>
      </c>
      <c r="C19" s="158" t="s">
        <v>254</v>
      </c>
      <c r="D19" s="159"/>
      <c r="E19" s="160"/>
      <c r="F19" s="158" t="s">
        <v>255</v>
      </c>
      <c r="G19" s="159"/>
      <c r="H19" s="160"/>
      <c r="I19" s="164">
        <v>25.97</v>
      </c>
      <c r="J19" s="105"/>
      <c r="K19" s="105"/>
    </row>
    <row r="20" spans="1:11" ht="15" customHeight="1">
      <c r="A20" s="105"/>
      <c r="B20" s="162" t="s">
        <v>256</v>
      </c>
      <c r="C20" s="158" t="s">
        <v>257</v>
      </c>
      <c r="D20" s="159"/>
      <c r="E20" s="160"/>
      <c r="F20" s="158" t="s">
        <v>256</v>
      </c>
      <c r="G20" s="159"/>
      <c r="H20" s="160"/>
      <c r="I20" s="164">
        <v>637.07000000000005</v>
      </c>
      <c r="J20" s="105"/>
      <c r="K20" s="105"/>
    </row>
    <row r="21" spans="1:11" ht="15" customHeight="1">
      <c r="A21" s="105"/>
      <c r="B21" s="162" t="s">
        <v>256</v>
      </c>
      <c r="C21" s="158" t="s">
        <v>258</v>
      </c>
      <c r="D21" s="159"/>
      <c r="E21" s="160"/>
      <c r="F21" s="158" t="s">
        <v>259</v>
      </c>
      <c r="G21" s="159"/>
      <c r="H21" s="160"/>
      <c r="I21" s="164">
        <v>44713.18</v>
      </c>
      <c r="J21" s="105"/>
      <c r="K21" s="105"/>
    </row>
    <row r="22" spans="1:11" ht="15" customHeight="1">
      <c r="A22" s="105"/>
      <c r="B22" s="162" t="s">
        <v>24</v>
      </c>
      <c r="C22" s="158" t="s">
        <v>260</v>
      </c>
      <c r="D22" s="159"/>
      <c r="E22" s="160"/>
      <c r="F22" s="158" t="s">
        <v>24</v>
      </c>
      <c r="G22" s="159"/>
      <c r="H22" s="160"/>
      <c r="I22" s="164">
        <v>4945.37</v>
      </c>
      <c r="J22" s="105"/>
      <c r="K22" s="105"/>
    </row>
    <row r="23" spans="1:11" ht="15" customHeight="1">
      <c r="A23" s="105"/>
      <c r="B23" s="162" t="s">
        <v>261</v>
      </c>
      <c r="C23" s="165"/>
      <c r="D23" s="166"/>
      <c r="E23" s="167"/>
      <c r="F23" s="165"/>
      <c r="G23" s="166"/>
      <c r="H23" s="167"/>
      <c r="I23" s="168">
        <v>626852.78</v>
      </c>
      <c r="J23" s="105"/>
      <c r="K23" s="105"/>
    </row>
    <row r="24" spans="1:11" ht="14.45" customHeight="1">
      <c r="A24" s="105"/>
      <c r="B24" s="162" t="s">
        <v>4</v>
      </c>
      <c r="C24" s="158"/>
      <c r="D24" s="159"/>
      <c r="E24" s="160"/>
      <c r="F24" s="158"/>
      <c r="G24" s="159"/>
      <c r="H24" s="160"/>
      <c r="I24" s="163" t="s">
        <v>4</v>
      </c>
      <c r="J24" s="105"/>
      <c r="K24" s="105"/>
    </row>
    <row r="25" spans="1:11" ht="15" customHeight="1">
      <c r="A25" s="105"/>
      <c r="B25" s="157" t="s">
        <v>262</v>
      </c>
      <c r="C25" s="158"/>
      <c r="D25" s="159"/>
      <c r="E25" s="160"/>
      <c r="F25" s="158"/>
      <c r="G25" s="159"/>
      <c r="H25" s="160"/>
      <c r="I25" s="163" t="s">
        <v>4</v>
      </c>
      <c r="J25" s="105"/>
      <c r="K25" s="105"/>
    </row>
    <row r="26" spans="1:11" ht="15" customHeight="1">
      <c r="A26" s="105"/>
      <c r="B26" s="162" t="s">
        <v>263</v>
      </c>
      <c r="C26" s="158" t="s">
        <v>264</v>
      </c>
      <c r="D26" s="159"/>
      <c r="E26" s="160"/>
      <c r="F26" s="158" t="s">
        <v>265</v>
      </c>
      <c r="G26" s="159"/>
      <c r="H26" s="160"/>
      <c r="I26" s="164">
        <v>17100</v>
      </c>
      <c r="J26" s="105"/>
      <c r="K26" s="105"/>
    </row>
    <row r="27" spans="1:11" ht="25.9" customHeight="1">
      <c r="A27" s="105"/>
      <c r="B27" s="162" t="s">
        <v>266</v>
      </c>
      <c r="C27" s="158" t="s">
        <v>267</v>
      </c>
      <c r="D27" s="159"/>
      <c r="E27" s="160"/>
      <c r="F27" s="158" t="s">
        <v>268</v>
      </c>
      <c r="G27" s="159"/>
      <c r="H27" s="160"/>
      <c r="I27" s="164">
        <v>-855</v>
      </c>
      <c r="J27" s="105"/>
      <c r="K27" s="105"/>
    </row>
    <row r="28" spans="1:11" ht="15" customHeight="1">
      <c r="A28" s="105"/>
      <c r="B28" s="162" t="s">
        <v>269</v>
      </c>
      <c r="C28" s="165"/>
      <c r="D28" s="166"/>
      <c r="E28" s="167"/>
      <c r="F28" s="165"/>
      <c r="G28" s="166"/>
      <c r="H28" s="167"/>
      <c r="I28" s="168">
        <v>16245</v>
      </c>
      <c r="J28" s="105"/>
      <c r="K28" s="105"/>
    </row>
    <row r="29" spans="1:11" ht="14.45" customHeight="1">
      <c r="A29" s="105"/>
      <c r="B29" s="162" t="s">
        <v>4</v>
      </c>
      <c r="C29" s="158"/>
      <c r="D29" s="159"/>
      <c r="E29" s="160"/>
      <c r="F29" s="158"/>
      <c r="G29" s="159"/>
      <c r="H29" s="160"/>
      <c r="I29" s="163" t="s">
        <v>4</v>
      </c>
      <c r="J29" s="105"/>
      <c r="K29" s="105"/>
    </row>
    <row r="30" spans="1:11" ht="15" customHeight="1">
      <c r="A30" s="105"/>
      <c r="B30" s="157" t="s">
        <v>26</v>
      </c>
      <c r="C30" s="158"/>
      <c r="D30" s="159"/>
      <c r="E30" s="160"/>
      <c r="F30" s="158"/>
      <c r="G30" s="159"/>
      <c r="H30" s="160"/>
      <c r="I30" s="163" t="s">
        <v>4</v>
      </c>
      <c r="J30" s="105"/>
      <c r="K30" s="105"/>
    </row>
    <row r="31" spans="1:11" ht="15" customHeight="1">
      <c r="A31" s="105"/>
      <c r="B31" s="162" t="s">
        <v>270</v>
      </c>
      <c r="C31" s="158" t="s">
        <v>271</v>
      </c>
      <c r="D31" s="159"/>
      <c r="E31" s="160"/>
      <c r="F31" s="158" t="s">
        <v>270</v>
      </c>
      <c r="G31" s="159"/>
      <c r="H31" s="160"/>
      <c r="I31" s="164">
        <v>9300</v>
      </c>
      <c r="J31" s="105"/>
      <c r="K31" s="105"/>
    </row>
    <row r="32" spans="1:11" ht="15" customHeight="1">
      <c r="A32" s="105"/>
      <c r="B32" s="162" t="s">
        <v>272</v>
      </c>
      <c r="C32" s="165"/>
      <c r="D32" s="166"/>
      <c r="E32" s="167"/>
      <c r="F32" s="165"/>
      <c r="G32" s="166"/>
      <c r="H32" s="167"/>
      <c r="I32" s="168">
        <v>9300</v>
      </c>
      <c r="J32" s="105"/>
      <c r="K32" s="105"/>
    </row>
    <row r="33" spans="1:11" ht="14.45" customHeight="1">
      <c r="A33" s="105"/>
      <c r="B33" s="162" t="s">
        <v>4</v>
      </c>
      <c r="C33" s="158"/>
      <c r="D33" s="159"/>
      <c r="E33" s="160"/>
      <c r="F33" s="158"/>
      <c r="G33" s="159"/>
      <c r="H33" s="160"/>
      <c r="I33" s="163" t="s">
        <v>4</v>
      </c>
      <c r="J33" s="105"/>
      <c r="K33" s="105"/>
    </row>
    <row r="34" spans="1:11" ht="15" customHeight="1">
      <c r="A34" s="105"/>
      <c r="B34" s="169" t="s">
        <v>273</v>
      </c>
      <c r="C34" s="170"/>
      <c r="D34" s="171"/>
      <c r="E34" s="172"/>
      <c r="F34" s="170"/>
      <c r="G34" s="171"/>
      <c r="H34" s="172"/>
      <c r="I34" s="173">
        <v>652397.78</v>
      </c>
      <c r="J34" s="105"/>
      <c r="K34" s="105"/>
    </row>
    <row r="35" spans="1:11" ht="14.45" customHeight="1">
      <c r="A35" s="105"/>
      <c r="B35" s="162" t="s">
        <v>4</v>
      </c>
      <c r="C35" s="158"/>
      <c r="D35" s="159"/>
      <c r="E35" s="160"/>
      <c r="F35" s="158"/>
      <c r="G35" s="159"/>
      <c r="H35" s="160"/>
      <c r="I35" s="163" t="s">
        <v>4</v>
      </c>
      <c r="J35" s="105"/>
      <c r="K35" s="105"/>
    </row>
    <row r="36" spans="1:11" ht="15" customHeight="1">
      <c r="A36" s="105"/>
      <c r="B36" s="157" t="s">
        <v>274</v>
      </c>
      <c r="C36" s="158"/>
      <c r="D36" s="159"/>
      <c r="E36" s="160"/>
      <c r="F36" s="158"/>
      <c r="G36" s="159"/>
      <c r="H36" s="160"/>
      <c r="I36" s="163" t="s">
        <v>4</v>
      </c>
      <c r="J36" s="105"/>
      <c r="K36" s="105"/>
    </row>
    <row r="37" spans="1:11" ht="14.45" customHeight="1">
      <c r="A37" s="105"/>
      <c r="B37" s="162" t="s">
        <v>4</v>
      </c>
      <c r="C37" s="158"/>
      <c r="D37" s="159"/>
      <c r="E37" s="160"/>
      <c r="F37" s="158"/>
      <c r="G37" s="159"/>
      <c r="H37" s="160"/>
      <c r="I37" s="163" t="s">
        <v>4</v>
      </c>
      <c r="J37" s="105"/>
      <c r="K37" s="105"/>
    </row>
    <row r="38" spans="1:11" ht="15" customHeight="1">
      <c r="A38" s="105"/>
      <c r="B38" s="157" t="s">
        <v>275</v>
      </c>
      <c r="C38" s="158"/>
      <c r="D38" s="159"/>
      <c r="E38" s="160"/>
      <c r="F38" s="158"/>
      <c r="G38" s="159"/>
      <c r="H38" s="160"/>
      <c r="I38" s="163" t="s">
        <v>4</v>
      </c>
      <c r="J38" s="105"/>
      <c r="K38" s="105"/>
    </row>
    <row r="39" spans="1:11" ht="15" customHeight="1">
      <c r="A39" s="105"/>
      <c r="B39" s="162" t="s">
        <v>276</v>
      </c>
      <c r="C39" s="158" t="s">
        <v>277</v>
      </c>
      <c r="D39" s="159"/>
      <c r="E39" s="160"/>
      <c r="F39" s="158" t="s">
        <v>278</v>
      </c>
      <c r="G39" s="159"/>
      <c r="H39" s="160"/>
      <c r="I39" s="164">
        <v>5240.29</v>
      </c>
      <c r="J39" s="105"/>
      <c r="K39" s="105"/>
    </row>
    <row r="40" spans="1:11" ht="15" customHeight="1">
      <c r="A40" s="105"/>
      <c r="B40" s="162" t="s">
        <v>276</v>
      </c>
      <c r="C40" s="158" t="s">
        <v>279</v>
      </c>
      <c r="D40" s="159"/>
      <c r="E40" s="160"/>
      <c r="F40" s="158" t="s">
        <v>280</v>
      </c>
      <c r="G40" s="159"/>
      <c r="H40" s="160"/>
      <c r="I40" s="164">
        <v>8635.5</v>
      </c>
      <c r="J40" s="105"/>
      <c r="K40" s="105"/>
    </row>
    <row r="41" spans="1:11" ht="25.9" customHeight="1">
      <c r="A41" s="105"/>
      <c r="B41" s="162" t="s">
        <v>281</v>
      </c>
      <c r="C41" s="158" t="s">
        <v>282</v>
      </c>
      <c r="D41" s="159"/>
      <c r="E41" s="160"/>
      <c r="F41" s="158" t="s">
        <v>283</v>
      </c>
      <c r="G41" s="159"/>
      <c r="H41" s="160"/>
      <c r="I41" s="164">
        <v>5986.1</v>
      </c>
      <c r="J41" s="105"/>
      <c r="K41" s="105"/>
    </row>
    <row r="42" spans="1:11" ht="25.9" customHeight="1">
      <c r="A42" s="105"/>
      <c r="B42" s="162" t="s">
        <v>281</v>
      </c>
      <c r="C42" s="158" t="s">
        <v>284</v>
      </c>
      <c r="D42" s="159"/>
      <c r="E42" s="160"/>
      <c r="F42" s="158" t="s">
        <v>285</v>
      </c>
      <c r="G42" s="159"/>
      <c r="H42" s="160"/>
      <c r="I42" s="164">
        <v>-1235.02</v>
      </c>
      <c r="J42" s="105"/>
      <c r="K42" s="105"/>
    </row>
    <row r="43" spans="1:11" ht="25.9" customHeight="1">
      <c r="A43" s="105"/>
      <c r="B43" s="162" t="s">
        <v>281</v>
      </c>
      <c r="C43" s="158" t="s">
        <v>286</v>
      </c>
      <c r="D43" s="159"/>
      <c r="E43" s="160"/>
      <c r="F43" s="158" t="s">
        <v>287</v>
      </c>
      <c r="G43" s="159"/>
      <c r="H43" s="160"/>
      <c r="I43" s="164">
        <v>11823.57</v>
      </c>
      <c r="J43" s="105"/>
      <c r="K43" s="105"/>
    </row>
    <row r="44" spans="1:11" ht="15" customHeight="1">
      <c r="A44" s="105"/>
      <c r="B44" s="162" t="s">
        <v>288</v>
      </c>
      <c r="C44" s="158" t="s">
        <v>289</v>
      </c>
      <c r="D44" s="159"/>
      <c r="E44" s="160"/>
      <c r="F44" s="158" t="s">
        <v>290</v>
      </c>
      <c r="G44" s="159"/>
      <c r="H44" s="160"/>
      <c r="I44" s="164">
        <v>4510.04</v>
      </c>
      <c r="J44" s="105"/>
      <c r="K44" s="105"/>
    </row>
    <row r="45" spans="1:11" ht="15" customHeight="1">
      <c r="A45" s="105"/>
      <c r="B45" s="162" t="s">
        <v>30</v>
      </c>
      <c r="C45" s="158" t="s">
        <v>291</v>
      </c>
      <c r="D45" s="159"/>
      <c r="E45" s="160"/>
      <c r="F45" s="158" t="s">
        <v>30</v>
      </c>
      <c r="G45" s="159"/>
      <c r="H45" s="160"/>
      <c r="I45" s="164">
        <v>1780.9</v>
      </c>
      <c r="J45" s="105"/>
      <c r="K45" s="105"/>
    </row>
    <row r="46" spans="1:11" ht="15" customHeight="1">
      <c r="A46" s="105"/>
      <c r="B46" s="162" t="s">
        <v>30</v>
      </c>
      <c r="C46" s="158" t="s">
        <v>292</v>
      </c>
      <c r="D46" s="159"/>
      <c r="E46" s="160"/>
      <c r="F46" s="158" t="s">
        <v>293</v>
      </c>
      <c r="G46" s="159"/>
      <c r="H46" s="160"/>
      <c r="I46" s="164">
        <v>6756</v>
      </c>
      <c r="J46" s="105"/>
      <c r="K46" s="105"/>
    </row>
    <row r="47" spans="1:11" ht="15" customHeight="1">
      <c r="A47" s="105"/>
      <c r="B47" s="162" t="s">
        <v>30</v>
      </c>
      <c r="C47" s="158" t="s">
        <v>294</v>
      </c>
      <c r="D47" s="159"/>
      <c r="E47" s="160"/>
      <c r="F47" s="158" t="s">
        <v>30</v>
      </c>
      <c r="G47" s="159"/>
      <c r="H47" s="160"/>
      <c r="I47" s="164">
        <v>67602.47</v>
      </c>
      <c r="J47" s="105"/>
      <c r="K47" s="105"/>
    </row>
    <row r="48" spans="1:11" ht="15" customHeight="1">
      <c r="A48" s="105"/>
      <c r="B48" s="162" t="s">
        <v>295</v>
      </c>
      <c r="C48" s="165"/>
      <c r="D48" s="166"/>
      <c r="E48" s="167"/>
      <c r="F48" s="165"/>
      <c r="G48" s="166"/>
      <c r="H48" s="167"/>
      <c r="I48" s="168">
        <v>111099.85</v>
      </c>
      <c r="J48" s="105"/>
      <c r="K48" s="105"/>
    </row>
    <row r="49" spans="1:11" ht="14.45" customHeight="1">
      <c r="A49" s="105"/>
      <c r="B49" s="162" t="s">
        <v>4</v>
      </c>
      <c r="C49" s="158"/>
      <c r="D49" s="159"/>
      <c r="E49" s="160"/>
      <c r="F49" s="158"/>
      <c r="G49" s="159"/>
      <c r="H49" s="160"/>
      <c r="I49" s="163" t="s">
        <v>4</v>
      </c>
      <c r="J49" s="105"/>
      <c r="K49" s="105"/>
    </row>
    <row r="50" spans="1:11" ht="15" customHeight="1">
      <c r="A50" s="105"/>
      <c r="B50" s="157" t="s">
        <v>296</v>
      </c>
      <c r="C50" s="158"/>
      <c r="D50" s="159"/>
      <c r="E50" s="160"/>
      <c r="F50" s="158"/>
      <c r="G50" s="159"/>
      <c r="H50" s="160"/>
      <c r="I50" s="163" t="s">
        <v>4</v>
      </c>
      <c r="J50" s="105"/>
      <c r="K50" s="105"/>
    </row>
    <row r="51" spans="1:11" ht="15" customHeight="1">
      <c r="A51" s="105"/>
      <c r="B51" s="162" t="s">
        <v>297</v>
      </c>
      <c r="C51" s="158" t="s">
        <v>298</v>
      </c>
      <c r="D51" s="159"/>
      <c r="E51" s="160"/>
      <c r="F51" s="158" t="s">
        <v>299</v>
      </c>
      <c r="G51" s="159"/>
      <c r="H51" s="160"/>
      <c r="I51" s="164">
        <v>83344</v>
      </c>
      <c r="J51" s="105"/>
      <c r="K51" s="105"/>
    </row>
    <row r="52" spans="1:11" ht="15" customHeight="1">
      <c r="A52" s="105"/>
      <c r="B52" s="162" t="s">
        <v>300</v>
      </c>
      <c r="C52" s="165"/>
      <c r="D52" s="166"/>
      <c r="E52" s="167"/>
      <c r="F52" s="165"/>
      <c r="G52" s="166"/>
      <c r="H52" s="167"/>
      <c r="I52" s="168">
        <v>83344</v>
      </c>
      <c r="J52" s="105"/>
      <c r="K52" s="105"/>
    </row>
    <row r="53" spans="1:11" ht="14.45" customHeight="1">
      <c r="A53" s="105"/>
      <c r="B53" s="162" t="s">
        <v>4</v>
      </c>
      <c r="C53" s="158"/>
      <c r="D53" s="159"/>
      <c r="E53" s="160"/>
      <c r="F53" s="158"/>
      <c r="G53" s="159"/>
      <c r="H53" s="160"/>
      <c r="I53" s="163" t="s">
        <v>4</v>
      </c>
      <c r="J53" s="105"/>
      <c r="K53" s="105"/>
    </row>
    <row r="54" spans="1:11" ht="15" customHeight="1">
      <c r="A54" s="105"/>
      <c r="B54" s="157" t="s">
        <v>301</v>
      </c>
      <c r="C54" s="165"/>
      <c r="D54" s="166"/>
      <c r="E54" s="167"/>
      <c r="F54" s="165"/>
      <c r="G54" s="166"/>
      <c r="H54" s="167"/>
      <c r="I54" s="168">
        <v>194443.85</v>
      </c>
      <c r="J54" s="105"/>
      <c r="K54" s="105"/>
    </row>
    <row r="55" spans="1:11" ht="14.45" customHeight="1">
      <c r="A55" s="105"/>
      <c r="B55" s="162" t="s">
        <v>4</v>
      </c>
      <c r="C55" s="158"/>
      <c r="D55" s="159"/>
      <c r="E55" s="160"/>
      <c r="F55" s="158"/>
      <c r="G55" s="159"/>
      <c r="H55" s="160"/>
      <c r="I55" s="163" t="s">
        <v>4</v>
      </c>
      <c r="J55" s="105"/>
      <c r="K55" s="105"/>
    </row>
    <row r="56" spans="1:11" ht="15" customHeight="1">
      <c r="A56" s="105"/>
      <c r="B56" s="157" t="s">
        <v>302</v>
      </c>
      <c r="C56" s="158"/>
      <c r="D56" s="159"/>
      <c r="E56" s="160"/>
      <c r="F56" s="158"/>
      <c r="G56" s="159"/>
      <c r="H56" s="160"/>
      <c r="I56" s="163" t="s">
        <v>4</v>
      </c>
      <c r="J56" s="105"/>
      <c r="K56" s="105"/>
    </row>
    <row r="57" spans="1:11" ht="25.9" customHeight="1">
      <c r="A57" s="105"/>
      <c r="B57" s="162" t="s">
        <v>303</v>
      </c>
      <c r="C57" s="158" t="s">
        <v>304</v>
      </c>
      <c r="D57" s="159"/>
      <c r="E57" s="160"/>
      <c r="F57" s="158" t="s">
        <v>305</v>
      </c>
      <c r="G57" s="159"/>
      <c r="H57" s="160"/>
      <c r="I57" s="164">
        <v>1152</v>
      </c>
      <c r="J57" s="105"/>
      <c r="K57" s="105"/>
    </row>
    <row r="58" spans="1:11" ht="15" customHeight="1">
      <c r="A58" s="105"/>
      <c r="B58" s="162" t="s">
        <v>303</v>
      </c>
      <c r="C58" s="158" t="s">
        <v>306</v>
      </c>
      <c r="D58" s="159"/>
      <c r="E58" s="160"/>
      <c r="F58" s="158" t="s">
        <v>307</v>
      </c>
      <c r="G58" s="159"/>
      <c r="H58" s="160"/>
      <c r="I58" s="164">
        <v>2641.05</v>
      </c>
      <c r="J58" s="105"/>
      <c r="K58" s="105"/>
    </row>
    <row r="59" spans="1:11" ht="15" customHeight="1">
      <c r="A59" s="105"/>
      <c r="B59" s="162" t="s">
        <v>308</v>
      </c>
      <c r="C59" s="158" t="s">
        <v>309</v>
      </c>
      <c r="D59" s="159"/>
      <c r="E59" s="160"/>
      <c r="F59" s="158" t="s">
        <v>310</v>
      </c>
      <c r="G59" s="159"/>
      <c r="H59" s="160"/>
      <c r="I59" s="164">
        <v>580556.34</v>
      </c>
      <c r="J59" s="105"/>
      <c r="K59" s="105"/>
    </row>
    <row r="60" spans="1:11" ht="15" customHeight="1">
      <c r="A60" s="105"/>
      <c r="B60" s="162" t="s">
        <v>311</v>
      </c>
      <c r="C60" s="158"/>
      <c r="D60" s="159"/>
      <c r="E60" s="160"/>
      <c r="F60" s="158"/>
      <c r="G60" s="159"/>
      <c r="H60" s="160"/>
      <c r="I60" s="164">
        <v>-126395.46</v>
      </c>
      <c r="J60" s="105"/>
      <c r="K60" s="105"/>
    </row>
    <row r="61" spans="1:11" ht="15" customHeight="1">
      <c r="A61" s="105"/>
      <c r="B61" s="162" t="s">
        <v>312</v>
      </c>
      <c r="C61" s="158"/>
      <c r="D61" s="159"/>
      <c r="E61" s="160"/>
      <c r="F61" s="158"/>
      <c r="G61" s="159"/>
      <c r="H61" s="160"/>
      <c r="I61" s="168">
        <v>457953.93</v>
      </c>
      <c r="J61" s="105"/>
      <c r="K61" s="105"/>
    </row>
    <row r="62" spans="1:11" ht="14.45" customHeight="1">
      <c r="A62" s="105"/>
      <c r="B62" s="162" t="s">
        <v>4</v>
      </c>
      <c r="C62" s="158"/>
      <c r="D62" s="159"/>
      <c r="E62" s="160"/>
      <c r="F62" s="158"/>
      <c r="G62" s="159"/>
      <c r="H62" s="160"/>
      <c r="I62" s="163" t="s">
        <v>4</v>
      </c>
      <c r="J62" s="105"/>
      <c r="K62" s="105"/>
    </row>
    <row r="63" spans="1:11" ht="15" customHeight="1">
      <c r="A63" s="105"/>
      <c r="B63" s="169" t="s">
        <v>313</v>
      </c>
      <c r="C63" s="174"/>
      <c r="D63" s="175"/>
      <c r="E63" s="176"/>
      <c r="F63" s="174"/>
      <c r="G63" s="175"/>
      <c r="H63" s="176"/>
      <c r="I63" s="173">
        <v>652397.78</v>
      </c>
      <c r="J63" s="105"/>
      <c r="K63" s="105"/>
    </row>
  </sheetData>
  <mergeCells count="114">
    <mergeCell ref="C61:E61"/>
    <mergeCell ref="F61:H61"/>
    <mergeCell ref="C62:E62"/>
    <mergeCell ref="F62:H62"/>
    <mergeCell ref="C63:E63"/>
    <mergeCell ref="F63:H63"/>
    <mergeCell ref="C58:E58"/>
    <mergeCell ref="F58:H58"/>
    <mergeCell ref="C59:E59"/>
    <mergeCell ref="F59:H59"/>
    <mergeCell ref="C60:E60"/>
    <mergeCell ref="F60:H60"/>
    <mergeCell ref="C55:E55"/>
    <mergeCell ref="F55:H55"/>
    <mergeCell ref="C56:E56"/>
    <mergeCell ref="F56:H56"/>
    <mergeCell ref="C57:E57"/>
    <mergeCell ref="F57:H57"/>
    <mergeCell ref="C52:E52"/>
    <mergeCell ref="F52:H52"/>
    <mergeCell ref="C53:E53"/>
    <mergeCell ref="F53:H53"/>
    <mergeCell ref="C54:E54"/>
    <mergeCell ref="F54:H54"/>
    <mergeCell ref="C49:E49"/>
    <mergeCell ref="F49:H49"/>
    <mergeCell ref="C50:E50"/>
    <mergeCell ref="F50:H50"/>
    <mergeCell ref="C51:E51"/>
    <mergeCell ref="F51:H51"/>
    <mergeCell ref="C46:E46"/>
    <mergeCell ref="F46:H46"/>
    <mergeCell ref="C47:E47"/>
    <mergeCell ref="F47:H47"/>
    <mergeCell ref="C48:E48"/>
    <mergeCell ref="F48:H48"/>
    <mergeCell ref="C43:E43"/>
    <mergeCell ref="F43:H43"/>
    <mergeCell ref="C44:E44"/>
    <mergeCell ref="F44:H44"/>
    <mergeCell ref="C45:E45"/>
    <mergeCell ref="F45:H45"/>
    <mergeCell ref="C40:E40"/>
    <mergeCell ref="F40:H40"/>
    <mergeCell ref="C41:E41"/>
    <mergeCell ref="F41:H41"/>
    <mergeCell ref="C42:E42"/>
    <mergeCell ref="F42:H42"/>
    <mergeCell ref="C37:E37"/>
    <mergeCell ref="F37:H37"/>
    <mergeCell ref="C38:E38"/>
    <mergeCell ref="F38:H38"/>
    <mergeCell ref="C39:E39"/>
    <mergeCell ref="F39:H39"/>
    <mergeCell ref="C34:E34"/>
    <mergeCell ref="F34:H34"/>
    <mergeCell ref="C35:E35"/>
    <mergeCell ref="F35:H35"/>
    <mergeCell ref="C36:E36"/>
    <mergeCell ref="F36:H36"/>
    <mergeCell ref="C31:E31"/>
    <mergeCell ref="F31:H31"/>
    <mergeCell ref="C32:E32"/>
    <mergeCell ref="F32:H32"/>
    <mergeCell ref="C33:E33"/>
    <mergeCell ref="F33:H33"/>
    <mergeCell ref="C28:E28"/>
    <mergeCell ref="F28:H28"/>
    <mergeCell ref="C29:E29"/>
    <mergeCell ref="F29:H29"/>
    <mergeCell ref="C30:E30"/>
    <mergeCell ref="F30:H30"/>
    <mergeCell ref="C25:E25"/>
    <mergeCell ref="F25:H25"/>
    <mergeCell ref="C26:E26"/>
    <mergeCell ref="F26:H26"/>
    <mergeCell ref="C27:E27"/>
    <mergeCell ref="F27:H27"/>
    <mergeCell ref="C22:E22"/>
    <mergeCell ref="F22:H22"/>
    <mergeCell ref="C23:E23"/>
    <mergeCell ref="F23:H23"/>
    <mergeCell ref="C24:E24"/>
    <mergeCell ref="F24:H24"/>
    <mergeCell ref="C19:E19"/>
    <mergeCell ref="F19:H19"/>
    <mergeCell ref="C20:E20"/>
    <mergeCell ref="F20:H20"/>
    <mergeCell ref="C21:E21"/>
    <mergeCell ref="F21:H21"/>
    <mergeCell ref="C16:E16"/>
    <mergeCell ref="F16:H16"/>
    <mergeCell ref="C17:E17"/>
    <mergeCell ref="F17:H17"/>
    <mergeCell ref="C18:E18"/>
    <mergeCell ref="F18:H18"/>
    <mergeCell ref="C13:E13"/>
    <mergeCell ref="F13:H13"/>
    <mergeCell ref="C14:E14"/>
    <mergeCell ref="F14:H14"/>
    <mergeCell ref="C15:E15"/>
    <mergeCell ref="F15:H15"/>
    <mergeCell ref="C8:J8"/>
    <mergeCell ref="C9:J9"/>
    <mergeCell ref="C11:E11"/>
    <mergeCell ref="F11:H11"/>
    <mergeCell ref="C12:E12"/>
    <mergeCell ref="F12:H12"/>
    <mergeCell ref="A1:C1"/>
    <mergeCell ref="E1:K1"/>
    <mergeCell ref="A3:F3"/>
    <mergeCell ref="H3:K3"/>
    <mergeCell ref="C6:J6"/>
    <mergeCell ref="C7:J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CCAE9-99C1-4947-B467-1B6B5A364B70}">
  <sheetPr>
    <pageSetUpPr fitToPage="1"/>
  </sheetPr>
  <dimension ref="A1:Y121"/>
  <sheetViews>
    <sheetView workbookViewId="0">
      <selection activeCell="L51" sqref="L51"/>
    </sheetView>
  </sheetViews>
  <sheetFormatPr defaultRowHeight="15"/>
  <cols>
    <col min="1" max="1" width="13.28515625" style="2" customWidth="1"/>
    <col min="2" max="2" width="15.42578125" style="2" customWidth="1"/>
    <col min="3" max="3" width="40.42578125" style="2" customWidth="1"/>
    <col min="4" max="4" width="4.85546875" style="2" customWidth="1"/>
    <col min="5" max="17" width="12.85546875" style="2" customWidth="1"/>
    <col min="18" max="18" width="6.140625" style="2" customWidth="1"/>
    <col min="19" max="19" width="20.85546875" style="2" hidden="1" customWidth="1"/>
    <col min="20" max="20" width="17.85546875" style="2" hidden="1" customWidth="1"/>
    <col min="21" max="21" width="0" style="2" hidden="1" customWidth="1"/>
    <col min="22" max="22" width="11.85546875" style="2" hidden="1" customWidth="1"/>
    <col min="23" max="24" width="0" style="2" hidden="1" customWidth="1"/>
    <col min="25" max="25" width="11.7109375" style="2" customWidth="1"/>
    <col min="26" max="16384" width="9.140625" style="2"/>
  </cols>
  <sheetData>
    <row r="1" spans="1:24" ht="24.75">
      <c r="A1" s="91"/>
      <c r="B1" s="91"/>
      <c r="C1" s="1"/>
      <c r="D1" s="72" t="s">
        <v>0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24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4" ht="18">
      <c r="A3" s="92" t="s">
        <v>1</v>
      </c>
      <c r="B3" s="92"/>
      <c r="C3" s="92"/>
      <c r="D3" s="92"/>
      <c r="E3" s="92"/>
      <c r="F3" s="9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4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4">
      <c r="A5" s="4" t="s">
        <v>4</v>
      </c>
      <c r="B5" s="93"/>
      <c r="C5" s="94"/>
      <c r="D5" s="95"/>
      <c r="E5" s="65" t="s">
        <v>6</v>
      </c>
      <c r="F5" s="66" t="s">
        <v>7</v>
      </c>
      <c r="G5" s="67" t="s">
        <v>8</v>
      </c>
      <c r="H5" s="65" t="s">
        <v>9</v>
      </c>
      <c r="I5" s="65" t="s">
        <v>10</v>
      </c>
      <c r="J5" s="65" t="s">
        <v>11</v>
      </c>
      <c r="K5" s="65" t="s">
        <v>12</v>
      </c>
      <c r="L5" s="65" t="s">
        <v>13</v>
      </c>
      <c r="M5" s="65" t="s">
        <v>14</v>
      </c>
      <c r="N5" s="65" t="s">
        <v>15</v>
      </c>
      <c r="O5" s="65" t="s">
        <v>16</v>
      </c>
      <c r="P5" s="65" t="s">
        <v>17</v>
      </c>
      <c r="Q5" s="5"/>
    </row>
    <row r="6" spans="1:24" ht="23.25" thickBot="1">
      <c r="A6" s="18"/>
      <c r="B6" s="22" t="s">
        <v>46</v>
      </c>
      <c r="C6" s="23" t="s">
        <v>47</v>
      </c>
      <c r="D6" s="24"/>
      <c r="E6" s="25" t="s">
        <v>2</v>
      </c>
      <c r="F6" s="26" t="s">
        <v>2</v>
      </c>
      <c r="G6" s="26" t="s">
        <v>2</v>
      </c>
      <c r="H6" s="26" t="s">
        <v>2</v>
      </c>
      <c r="I6" s="25" t="s">
        <v>2</v>
      </c>
      <c r="J6" s="25" t="s">
        <v>2</v>
      </c>
      <c r="K6" s="27" t="s">
        <v>2</v>
      </c>
      <c r="L6" s="27" t="s">
        <v>196</v>
      </c>
      <c r="M6" s="27" t="s">
        <v>196</v>
      </c>
      <c r="N6" s="27" t="s">
        <v>196</v>
      </c>
      <c r="O6" s="27" t="s">
        <v>196</v>
      </c>
      <c r="P6" s="27" t="s">
        <v>196</v>
      </c>
      <c r="Q6" s="58" t="s">
        <v>197</v>
      </c>
      <c r="R6" s="5"/>
      <c r="S6" s="5"/>
      <c r="X6" s="27" t="s">
        <v>3</v>
      </c>
    </row>
    <row r="7" spans="1:24" ht="15.75" thickTop="1">
      <c r="A7" s="19"/>
      <c r="B7" s="28" t="s">
        <v>48</v>
      </c>
      <c r="C7" s="29" t="s">
        <v>49</v>
      </c>
      <c r="D7" s="30"/>
      <c r="E7" s="31"/>
      <c r="F7" s="32">
        <v>39934</v>
      </c>
      <c r="G7" s="32">
        <v>39934</v>
      </c>
      <c r="H7" s="32">
        <v>71881</v>
      </c>
      <c r="I7" s="33">
        <v>71881</v>
      </c>
      <c r="J7" s="32">
        <v>71881</v>
      </c>
      <c r="K7" s="33">
        <v>71881</v>
      </c>
      <c r="L7" s="53">
        <v>26412</v>
      </c>
      <c r="M7" s="34">
        <v>26411.775436800017</v>
      </c>
      <c r="N7" s="34">
        <v>26411.775436800017</v>
      </c>
      <c r="O7" s="34">
        <v>26411.775436800017</v>
      </c>
      <c r="P7" s="34">
        <v>26411.775436800017</v>
      </c>
      <c r="Q7" s="59">
        <f>SUM(E7:P7)</f>
        <v>499451.10174720013</v>
      </c>
      <c r="R7" s="5"/>
      <c r="S7" s="64">
        <f>SUM(E7:P7)</f>
        <v>499451.10174720013</v>
      </c>
      <c r="T7" s="63">
        <f>SUM(E7:P7)-Q7</f>
        <v>0</v>
      </c>
      <c r="U7" s="2">
        <v>6096.9199999999255</v>
      </c>
      <c r="V7" s="62">
        <f>+P7-U7</f>
        <v>20314.855436800091</v>
      </c>
      <c r="X7" s="34">
        <v>51176.97</v>
      </c>
    </row>
    <row r="8" spans="1:24">
      <c r="A8" s="19"/>
      <c r="B8" s="28" t="s">
        <v>50</v>
      </c>
      <c r="C8" s="29" t="s">
        <v>51</v>
      </c>
      <c r="D8" s="30"/>
      <c r="E8" s="31"/>
      <c r="F8" s="35"/>
      <c r="G8" s="35"/>
      <c r="H8" s="32">
        <v>4996</v>
      </c>
      <c r="I8" s="31"/>
      <c r="J8" s="32"/>
      <c r="K8" s="31">
        <v>4995</v>
      </c>
      <c r="L8" s="54"/>
      <c r="M8" s="34">
        <v>38324</v>
      </c>
      <c r="N8" s="36"/>
      <c r="O8" s="36"/>
      <c r="P8" s="34">
        <v>104981</v>
      </c>
      <c r="Q8" s="59">
        <f t="shared" ref="Q8:Q27" si="0">SUM(E8:P8)</f>
        <v>153296</v>
      </c>
      <c r="R8" s="5"/>
      <c r="S8" s="64">
        <f t="shared" ref="S8:S71" si="1">SUM(E8:P8)</f>
        <v>153296</v>
      </c>
      <c r="T8" s="63">
        <f t="shared" ref="T8:T71" si="2">SUM(E8:P8)-Q8</f>
        <v>0</v>
      </c>
      <c r="U8" s="2">
        <v>0</v>
      </c>
      <c r="V8" s="62">
        <f t="shared" ref="V8:V29" si="3">+P8-U8</f>
        <v>104981</v>
      </c>
      <c r="X8" s="34">
        <v>1328</v>
      </c>
    </row>
    <row r="9" spans="1:24" ht="33.75">
      <c r="A9" s="19"/>
      <c r="B9" s="28" t="s">
        <v>52</v>
      </c>
      <c r="C9" s="29" t="s">
        <v>53</v>
      </c>
      <c r="D9" s="30"/>
      <c r="E9" s="33">
        <v>15250</v>
      </c>
      <c r="F9" s="32">
        <v>34491.379999999997</v>
      </c>
      <c r="G9" s="32">
        <v>20333</v>
      </c>
      <c r="H9" s="32">
        <v>20333</v>
      </c>
      <c r="I9" s="33">
        <v>20333</v>
      </c>
      <c r="J9" s="32">
        <v>20333</v>
      </c>
      <c r="K9" s="33">
        <v>20332.5</v>
      </c>
      <c r="L9" s="55">
        <v>16215.836160000003</v>
      </c>
      <c r="M9" s="34">
        <v>11692.038613333338</v>
      </c>
      <c r="N9" s="34">
        <v>5846.0193066666689</v>
      </c>
      <c r="O9" s="34">
        <v>5846.0193066666689</v>
      </c>
      <c r="P9" s="34">
        <f>5846.01930666667+5846</f>
        <v>11692.019306666669</v>
      </c>
      <c r="Q9" s="59">
        <f t="shared" si="0"/>
        <v>202697.81269333337</v>
      </c>
      <c r="R9" s="5"/>
      <c r="S9" s="64">
        <f t="shared" si="1"/>
        <v>202697.81269333337</v>
      </c>
      <c r="T9" s="63">
        <f t="shared" si="2"/>
        <v>0</v>
      </c>
      <c r="U9" s="2">
        <v>0.24000000004889444</v>
      </c>
      <c r="V9" s="62">
        <f t="shared" si="3"/>
        <v>11691.77930666662</v>
      </c>
      <c r="X9" s="36"/>
    </row>
    <row r="10" spans="1:24">
      <c r="A10" s="19"/>
      <c r="B10" s="37" t="s">
        <v>54</v>
      </c>
      <c r="C10" s="38"/>
      <c r="D10" s="39"/>
      <c r="E10" s="40">
        <v>15250</v>
      </c>
      <c r="F10" s="41">
        <v>74425.38</v>
      </c>
      <c r="G10" s="41">
        <v>60267</v>
      </c>
      <c r="H10" s="41">
        <v>97210</v>
      </c>
      <c r="I10" s="40">
        <v>92214</v>
      </c>
      <c r="J10" s="41">
        <v>92214</v>
      </c>
      <c r="K10" s="40">
        <v>97208.5</v>
      </c>
      <c r="L10" s="56">
        <f>SUM(L7:L9)</f>
        <v>42627.836160000006</v>
      </c>
      <c r="M10" s="56">
        <f t="shared" ref="M10:P10" si="4">SUM(M7:M9)</f>
        <v>76427.814050133355</v>
      </c>
      <c r="N10" s="56">
        <f t="shared" si="4"/>
        <v>32257.794743466686</v>
      </c>
      <c r="O10" s="56">
        <f t="shared" si="4"/>
        <v>32257.794743466686</v>
      </c>
      <c r="P10" s="56">
        <f t="shared" si="4"/>
        <v>143084.79474346671</v>
      </c>
      <c r="Q10" s="60">
        <f>SUM(Q7:Q9)</f>
        <v>855444.9144405335</v>
      </c>
      <c r="R10" s="5"/>
      <c r="S10" s="64">
        <f t="shared" si="1"/>
        <v>855444.91444053338</v>
      </c>
      <c r="T10" s="63">
        <f t="shared" si="2"/>
        <v>0</v>
      </c>
      <c r="U10" s="2">
        <v>6097.1600000000326</v>
      </c>
      <c r="V10" s="62">
        <f t="shared" si="3"/>
        <v>136987.63474346668</v>
      </c>
      <c r="X10" s="42">
        <v>52504.97</v>
      </c>
    </row>
    <row r="11" spans="1:24">
      <c r="A11" s="19"/>
      <c r="B11" s="28" t="s">
        <v>55</v>
      </c>
      <c r="C11" s="29" t="s">
        <v>56</v>
      </c>
      <c r="D11" s="30"/>
      <c r="E11" s="33">
        <v>1215.3499999999999</v>
      </c>
      <c r="F11" s="32">
        <v>2458.92</v>
      </c>
      <c r="G11" s="32">
        <v>1633.01</v>
      </c>
      <c r="H11" s="32">
        <v>1633.01</v>
      </c>
      <c r="I11" s="33">
        <v>1633.01</v>
      </c>
      <c r="J11" s="32">
        <v>1633.01</v>
      </c>
      <c r="K11" s="33">
        <v>1633.01</v>
      </c>
      <c r="L11" s="55">
        <v>1323.7716479999999</v>
      </c>
      <c r="M11" s="34">
        <v>1128.1246506666666</v>
      </c>
      <c r="N11" s="34">
        <v>564.06232533333332</v>
      </c>
      <c r="O11" s="34">
        <v>564.06232533333332</v>
      </c>
      <c r="P11" s="34">
        <f>564.062325333333+564</f>
        <v>1128.0623253333329</v>
      </c>
      <c r="Q11" s="59">
        <f t="shared" si="0"/>
        <v>16547.403274666663</v>
      </c>
      <c r="R11" s="5"/>
      <c r="S11" s="64">
        <f t="shared" si="1"/>
        <v>16547.403274666663</v>
      </c>
      <c r="T11" s="63">
        <f t="shared" si="2"/>
        <v>0</v>
      </c>
      <c r="U11" s="2">
        <v>2938.6699999999983</v>
      </c>
      <c r="V11" s="62">
        <f t="shared" si="3"/>
        <v>-1810.6076746666654</v>
      </c>
      <c r="X11" s="34">
        <v>2743.55</v>
      </c>
    </row>
    <row r="12" spans="1:24">
      <c r="A12" s="19"/>
      <c r="B12" s="28" t="s">
        <v>57</v>
      </c>
      <c r="C12" s="29" t="s">
        <v>199</v>
      </c>
      <c r="D12" s="30"/>
      <c r="E12" s="31"/>
      <c r="F12" s="35"/>
      <c r="G12" s="35"/>
      <c r="H12" s="35"/>
      <c r="I12" s="31"/>
      <c r="J12" s="35"/>
      <c r="K12" s="31"/>
      <c r="L12" s="55">
        <v>40748.879999999997</v>
      </c>
      <c r="M12" s="36"/>
      <c r="N12" s="36"/>
      <c r="O12" s="36"/>
      <c r="P12" s="34">
        <v>40748.870000000003</v>
      </c>
      <c r="Q12" s="59">
        <f t="shared" si="0"/>
        <v>81497.75</v>
      </c>
      <c r="R12" s="5"/>
      <c r="S12" s="64">
        <f t="shared" si="1"/>
        <v>81497.75</v>
      </c>
      <c r="T12" s="63">
        <f t="shared" si="2"/>
        <v>0</v>
      </c>
      <c r="U12" s="2">
        <v>0</v>
      </c>
      <c r="V12" s="62">
        <f t="shared" si="3"/>
        <v>40748.870000000003</v>
      </c>
      <c r="X12" s="34">
        <v>40748.870000000003</v>
      </c>
    </row>
    <row r="13" spans="1:24">
      <c r="A13" s="19"/>
      <c r="B13" s="28" t="s">
        <v>58</v>
      </c>
      <c r="C13" s="29" t="s">
        <v>59</v>
      </c>
      <c r="D13" s="30"/>
      <c r="E13" s="31"/>
      <c r="F13" s="35"/>
      <c r="G13" s="35"/>
      <c r="H13" s="35"/>
      <c r="I13" s="31"/>
      <c r="J13" s="35"/>
      <c r="K13" s="33">
        <v>29858.1</v>
      </c>
      <c r="L13" s="54"/>
      <c r="M13" s="36"/>
      <c r="N13" s="34">
        <v>4146</v>
      </c>
      <c r="O13" s="34"/>
      <c r="P13" s="34">
        <f>46072-34004</f>
        <v>12068</v>
      </c>
      <c r="Q13" s="59">
        <f t="shared" si="0"/>
        <v>46072.1</v>
      </c>
      <c r="R13" s="5"/>
      <c r="S13" s="64">
        <f t="shared" si="1"/>
        <v>46072.1</v>
      </c>
      <c r="T13" s="63">
        <f t="shared" si="2"/>
        <v>0</v>
      </c>
      <c r="U13" s="2">
        <v>0</v>
      </c>
      <c r="V13" s="62">
        <f t="shared" si="3"/>
        <v>12068</v>
      </c>
      <c r="X13" s="34">
        <v>32860.82</v>
      </c>
    </row>
    <row r="14" spans="1:24">
      <c r="A14" s="19"/>
      <c r="B14" s="28" t="s">
        <v>60</v>
      </c>
      <c r="C14" s="29" t="s">
        <v>61</v>
      </c>
      <c r="D14" s="30"/>
      <c r="E14" s="31"/>
      <c r="F14" s="35"/>
      <c r="G14" s="35"/>
      <c r="H14" s="35"/>
      <c r="I14" s="31"/>
      <c r="J14" s="35"/>
      <c r="K14" s="55">
        <v>0</v>
      </c>
      <c r="L14" s="34">
        <v>1385</v>
      </c>
      <c r="M14" s="34"/>
      <c r="N14" s="34">
        <v>1385</v>
      </c>
      <c r="O14" s="34"/>
      <c r="P14" s="34">
        <f>5538-2770</f>
        <v>2768</v>
      </c>
      <c r="Q14" s="59">
        <f t="shared" si="0"/>
        <v>5538</v>
      </c>
      <c r="R14" s="5"/>
      <c r="S14" s="64">
        <f t="shared" si="1"/>
        <v>5538</v>
      </c>
      <c r="T14" s="63">
        <f t="shared" si="2"/>
        <v>0</v>
      </c>
      <c r="U14" s="2">
        <v>0</v>
      </c>
      <c r="V14" s="62">
        <f t="shared" si="3"/>
        <v>2768</v>
      </c>
      <c r="X14" s="34">
        <v>2668.94</v>
      </c>
    </row>
    <row r="15" spans="1:24">
      <c r="A15" s="19"/>
      <c r="B15" s="28" t="s">
        <v>62</v>
      </c>
      <c r="C15" s="29" t="s">
        <v>63</v>
      </c>
      <c r="D15" s="30"/>
      <c r="E15" s="31"/>
      <c r="F15" s="35"/>
      <c r="G15" s="35"/>
      <c r="H15" s="32">
        <v>10000</v>
      </c>
      <c r="I15" s="31"/>
      <c r="J15" s="32">
        <v>0</v>
      </c>
      <c r="K15" s="55">
        <v>3244</v>
      </c>
      <c r="L15" s="55"/>
      <c r="M15" s="34"/>
      <c r="N15" s="34"/>
      <c r="O15" s="34"/>
      <c r="P15" s="34">
        <f>20000-13244</f>
        <v>6756</v>
      </c>
      <c r="Q15" s="59">
        <f t="shared" si="0"/>
        <v>20000</v>
      </c>
      <c r="R15" s="5"/>
      <c r="S15" s="64">
        <f t="shared" si="1"/>
        <v>20000</v>
      </c>
      <c r="T15" s="63">
        <f t="shared" si="2"/>
        <v>0</v>
      </c>
      <c r="U15" s="2">
        <v>-800</v>
      </c>
      <c r="V15" s="62">
        <f t="shared" si="3"/>
        <v>7556</v>
      </c>
      <c r="X15" s="34">
        <v>-4800</v>
      </c>
    </row>
    <row r="16" spans="1:24" ht="22.5">
      <c r="A16" s="19"/>
      <c r="B16" s="37" t="s">
        <v>64</v>
      </c>
      <c r="C16" s="38"/>
      <c r="D16" s="39"/>
      <c r="E16" s="40">
        <v>1215.3499999999999</v>
      </c>
      <c r="F16" s="41">
        <v>2458.92</v>
      </c>
      <c r="G16" s="41">
        <v>1633.01</v>
      </c>
      <c r="H16" s="41">
        <v>11633.01</v>
      </c>
      <c r="I16" s="40">
        <v>1633.01</v>
      </c>
      <c r="J16" s="40">
        <v>1633.01</v>
      </c>
      <c r="K16" s="40">
        <v>34735.11</v>
      </c>
      <c r="L16" s="56">
        <f>SUM(L11:L15)</f>
        <v>43457.651647999999</v>
      </c>
      <c r="M16" s="56">
        <f t="shared" ref="M16:P16" si="5">SUM(M11:M15)</f>
        <v>1128.1246506666666</v>
      </c>
      <c r="N16" s="56">
        <f t="shared" si="5"/>
        <v>6095.0623253333333</v>
      </c>
      <c r="O16" s="56">
        <f t="shared" si="5"/>
        <v>564.06232533333332</v>
      </c>
      <c r="P16" s="56">
        <f t="shared" si="5"/>
        <v>63468.932325333335</v>
      </c>
      <c r="Q16" s="60">
        <f>SUM(Q11:Q15)</f>
        <v>169655.25327466667</v>
      </c>
      <c r="R16" s="5"/>
      <c r="S16" s="64">
        <f t="shared" si="1"/>
        <v>169655.25327466667</v>
      </c>
      <c r="T16" s="63">
        <f t="shared" si="2"/>
        <v>0</v>
      </c>
      <c r="U16" s="2">
        <v>2138.6699999999837</v>
      </c>
      <c r="V16" s="62">
        <f t="shared" si="3"/>
        <v>61330.262325333351</v>
      </c>
      <c r="X16" s="42">
        <v>74222.179999999993</v>
      </c>
    </row>
    <row r="17" spans="1:24">
      <c r="A17" s="19"/>
      <c r="B17" s="28" t="s">
        <v>65</v>
      </c>
      <c r="C17" s="29" t="s">
        <v>66</v>
      </c>
      <c r="D17" s="30"/>
      <c r="E17" s="31"/>
      <c r="F17" s="35"/>
      <c r="G17" s="35"/>
      <c r="H17" s="35"/>
      <c r="I17" s="31"/>
      <c r="J17" s="32">
        <v>1684</v>
      </c>
      <c r="K17" s="51">
        <v>0</v>
      </c>
      <c r="L17" s="54"/>
      <c r="M17" s="34"/>
      <c r="N17" s="34"/>
      <c r="O17" s="36"/>
      <c r="P17" s="34"/>
      <c r="Q17" s="59">
        <f t="shared" si="0"/>
        <v>1684</v>
      </c>
      <c r="R17" s="5"/>
      <c r="S17" s="64">
        <f t="shared" si="1"/>
        <v>1684</v>
      </c>
      <c r="T17" s="63">
        <f t="shared" si="2"/>
        <v>0</v>
      </c>
      <c r="U17" s="2">
        <v>961.39999999999964</v>
      </c>
      <c r="V17" s="62">
        <f t="shared" si="3"/>
        <v>-961.39999999999964</v>
      </c>
      <c r="X17" s="36"/>
    </row>
    <row r="18" spans="1:24">
      <c r="A18" s="19"/>
      <c r="B18" s="28" t="s">
        <v>67</v>
      </c>
      <c r="C18" s="29" t="s">
        <v>68</v>
      </c>
      <c r="D18" s="30"/>
      <c r="E18" s="31"/>
      <c r="F18" s="35"/>
      <c r="G18" s="35"/>
      <c r="H18" s="35"/>
      <c r="I18" s="31"/>
      <c r="J18" s="32">
        <v>0</v>
      </c>
      <c r="K18" s="51">
        <v>5269.48</v>
      </c>
      <c r="L18" s="54"/>
      <c r="M18" s="34"/>
      <c r="N18" s="36">
        <v>124</v>
      </c>
      <c r="O18" s="36"/>
      <c r="P18" s="34">
        <f>16494-5393</f>
        <v>11101</v>
      </c>
      <c r="Q18" s="59">
        <f t="shared" si="0"/>
        <v>16494.48</v>
      </c>
      <c r="R18" s="5"/>
      <c r="S18" s="64">
        <f t="shared" si="1"/>
        <v>16494.48</v>
      </c>
      <c r="T18" s="63">
        <f t="shared" si="2"/>
        <v>0</v>
      </c>
      <c r="U18" s="2">
        <v>-593.60000000000036</v>
      </c>
      <c r="V18" s="62">
        <f t="shared" si="3"/>
        <v>11694.6</v>
      </c>
      <c r="X18" s="34">
        <v>14710.4</v>
      </c>
    </row>
    <row r="19" spans="1:24">
      <c r="A19" s="19"/>
      <c r="B19" s="28" t="s">
        <v>69</v>
      </c>
      <c r="C19" s="29" t="s">
        <v>198</v>
      </c>
      <c r="D19" s="30"/>
      <c r="E19" s="31"/>
      <c r="F19" s="32">
        <v>3030</v>
      </c>
      <c r="G19" s="35"/>
      <c r="H19" s="35"/>
      <c r="I19" s="31"/>
      <c r="J19" s="32">
        <v>81493.460000000006</v>
      </c>
      <c r="K19" s="51">
        <v>-67602.47</v>
      </c>
      <c r="L19" s="55"/>
      <c r="M19" s="36"/>
      <c r="N19" s="36"/>
      <c r="O19" s="36"/>
      <c r="P19" s="34">
        <f>31135.72+67602</f>
        <v>98737.72</v>
      </c>
      <c r="Q19" s="59">
        <f t="shared" si="0"/>
        <v>115658.71</v>
      </c>
      <c r="R19" s="5"/>
      <c r="S19" s="64">
        <f t="shared" si="1"/>
        <v>115658.71</v>
      </c>
      <c r="T19" s="63">
        <f t="shared" si="2"/>
        <v>0</v>
      </c>
      <c r="U19" s="2">
        <v>81493.459999999992</v>
      </c>
      <c r="V19" s="62">
        <f t="shared" si="3"/>
        <v>17244.260000000009</v>
      </c>
      <c r="X19" s="34">
        <v>56314.59</v>
      </c>
    </row>
    <row r="20" spans="1:24">
      <c r="A20" s="19"/>
      <c r="B20" s="28" t="s">
        <v>70</v>
      </c>
      <c r="C20" s="29" t="s">
        <v>71</v>
      </c>
      <c r="D20" s="30"/>
      <c r="E20" s="31"/>
      <c r="F20" s="35"/>
      <c r="G20" s="35"/>
      <c r="H20" s="35"/>
      <c r="I20" s="31"/>
      <c r="J20" s="32"/>
      <c r="K20" s="31"/>
      <c r="L20" s="55">
        <v>44820</v>
      </c>
      <c r="M20" s="36"/>
      <c r="N20" s="36"/>
      <c r="O20" s="34"/>
      <c r="P20" s="34">
        <v>44820</v>
      </c>
      <c r="Q20" s="59">
        <f t="shared" si="0"/>
        <v>89640</v>
      </c>
      <c r="R20" s="5"/>
      <c r="S20" s="64">
        <f t="shared" si="1"/>
        <v>89640</v>
      </c>
      <c r="T20" s="63">
        <f t="shared" si="2"/>
        <v>0</v>
      </c>
      <c r="U20" s="2">
        <v>0</v>
      </c>
      <c r="V20" s="62">
        <f t="shared" si="3"/>
        <v>44820</v>
      </c>
      <c r="X20" s="34">
        <v>21600</v>
      </c>
    </row>
    <row r="21" spans="1:24">
      <c r="A21" s="19"/>
      <c r="B21" s="28" t="s">
        <v>72</v>
      </c>
      <c r="C21" s="29" t="s">
        <v>73</v>
      </c>
      <c r="D21" s="30"/>
      <c r="E21" s="33">
        <v>163.77000000000001</v>
      </c>
      <c r="F21" s="32">
        <v>20</v>
      </c>
      <c r="G21" s="35"/>
      <c r="H21" s="32">
        <v>0</v>
      </c>
      <c r="I21" s="31"/>
      <c r="J21" s="32"/>
      <c r="K21" s="51">
        <v>0</v>
      </c>
      <c r="L21" s="54"/>
      <c r="M21" s="36"/>
      <c r="N21" s="36"/>
      <c r="O21" s="36"/>
      <c r="P21" s="34">
        <v>-183.77</v>
      </c>
      <c r="Q21" s="59">
        <f t="shared" si="0"/>
        <v>0</v>
      </c>
      <c r="R21" s="5"/>
      <c r="S21" s="64">
        <f t="shared" si="1"/>
        <v>0</v>
      </c>
      <c r="T21" s="63">
        <f t="shared" si="2"/>
        <v>0</v>
      </c>
      <c r="U21" s="2">
        <v>0</v>
      </c>
      <c r="V21" s="62">
        <f t="shared" si="3"/>
        <v>-183.77</v>
      </c>
      <c r="X21" s="34">
        <v>-183.77</v>
      </c>
    </row>
    <row r="22" spans="1:24" ht="22.5">
      <c r="A22" s="19"/>
      <c r="B22" s="37" t="s">
        <v>74</v>
      </c>
      <c r="C22" s="38"/>
      <c r="D22" s="39"/>
      <c r="E22" s="40">
        <v>163.77000000000001</v>
      </c>
      <c r="F22" s="41">
        <v>3050</v>
      </c>
      <c r="G22" s="43"/>
      <c r="H22" s="41">
        <v>0</v>
      </c>
      <c r="I22" s="44"/>
      <c r="J22" s="42">
        <v>83177.460000000006</v>
      </c>
      <c r="K22" s="52">
        <v>-62332.99</v>
      </c>
      <c r="L22" s="56">
        <f>SUM(L17:L21)</f>
        <v>44820</v>
      </c>
      <c r="M22" s="56">
        <f t="shared" ref="M22:P22" si="6">SUM(M17:M21)</f>
        <v>0</v>
      </c>
      <c r="N22" s="56">
        <f t="shared" si="6"/>
        <v>124</v>
      </c>
      <c r="O22" s="56">
        <f t="shared" si="6"/>
        <v>0</v>
      </c>
      <c r="P22" s="56">
        <f t="shared" si="6"/>
        <v>154474.95000000001</v>
      </c>
      <c r="Q22" s="60">
        <f>SUM(Q17:Q21)</f>
        <v>223477.19</v>
      </c>
      <c r="R22" s="5"/>
      <c r="S22" s="64">
        <f t="shared" si="1"/>
        <v>223477.19000000003</v>
      </c>
      <c r="T22" s="63">
        <f t="shared" si="2"/>
        <v>0</v>
      </c>
      <c r="U22" s="2">
        <v>81861.260000000009</v>
      </c>
      <c r="V22" s="62">
        <f t="shared" si="3"/>
        <v>72613.69</v>
      </c>
      <c r="X22" s="42">
        <v>92441.22</v>
      </c>
    </row>
    <row r="23" spans="1:24">
      <c r="A23" s="19"/>
      <c r="B23" s="28" t="s">
        <v>75</v>
      </c>
      <c r="C23" s="29" t="s">
        <v>76</v>
      </c>
      <c r="D23" s="30"/>
      <c r="E23" s="33">
        <v>14.32</v>
      </c>
      <c r="F23" s="32">
        <v>14.3</v>
      </c>
      <c r="G23" s="32">
        <v>13.65</v>
      </c>
      <c r="H23" s="32">
        <v>13.52</v>
      </c>
      <c r="I23" s="33">
        <v>12.77</v>
      </c>
      <c r="J23" s="32">
        <v>13.3</v>
      </c>
      <c r="K23" s="33">
        <v>13.58</v>
      </c>
      <c r="L23" s="54"/>
      <c r="M23" s="36"/>
      <c r="N23" s="36"/>
      <c r="O23" s="36"/>
      <c r="P23" s="34"/>
      <c r="Q23" s="59">
        <f t="shared" si="0"/>
        <v>95.44</v>
      </c>
      <c r="R23" s="5"/>
      <c r="S23" s="64">
        <f t="shared" si="1"/>
        <v>95.44</v>
      </c>
      <c r="T23" s="63">
        <f t="shared" si="2"/>
        <v>0</v>
      </c>
      <c r="U23" s="2">
        <v>26.07</v>
      </c>
      <c r="V23" s="62">
        <f t="shared" si="3"/>
        <v>-26.07</v>
      </c>
      <c r="X23" s="34">
        <v>-55.79</v>
      </c>
    </row>
    <row r="24" spans="1:24">
      <c r="A24" s="19"/>
      <c r="B24" s="28" t="s">
        <v>77</v>
      </c>
      <c r="C24" s="29" t="s">
        <v>78</v>
      </c>
      <c r="D24" s="30"/>
      <c r="E24" s="31"/>
      <c r="F24" s="35"/>
      <c r="G24" s="35"/>
      <c r="H24" s="32">
        <v>80</v>
      </c>
      <c r="I24" s="31"/>
      <c r="J24" s="32"/>
      <c r="K24" s="31"/>
      <c r="L24" s="54"/>
      <c r="M24" s="36"/>
      <c r="N24" s="36"/>
      <c r="O24" s="36"/>
      <c r="P24" s="34"/>
      <c r="Q24" s="59">
        <f t="shared" si="0"/>
        <v>80</v>
      </c>
      <c r="R24" s="5"/>
      <c r="S24" s="64">
        <f t="shared" si="1"/>
        <v>80</v>
      </c>
      <c r="T24" s="63">
        <f t="shared" si="2"/>
        <v>0</v>
      </c>
      <c r="U24" s="2">
        <v>0</v>
      </c>
      <c r="V24" s="62">
        <f t="shared" si="3"/>
        <v>0</v>
      </c>
      <c r="X24" s="34">
        <v>-80</v>
      </c>
    </row>
    <row r="25" spans="1:24">
      <c r="A25" s="19"/>
      <c r="B25" s="28" t="s">
        <v>79</v>
      </c>
      <c r="C25" s="29" t="s">
        <v>80</v>
      </c>
      <c r="D25" s="30"/>
      <c r="E25" s="33">
        <v>40</v>
      </c>
      <c r="F25" s="32">
        <v>845.54</v>
      </c>
      <c r="G25" s="35"/>
      <c r="H25" s="32">
        <v>190</v>
      </c>
      <c r="I25" s="33">
        <v>0</v>
      </c>
      <c r="J25" s="32">
        <v>0</v>
      </c>
      <c r="K25" s="33">
        <v>0</v>
      </c>
      <c r="L25" s="55">
        <v>340</v>
      </c>
      <c r="M25" s="34">
        <v>500</v>
      </c>
      <c r="N25" s="34">
        <v>500</v>
      </c>
      <c r="O25" s="34">
        <v>500</v>
      </c>
      <c r="P25" s="34"/>
      <c r="Q25" s="59">
        <f t="shared" si="0"/>
        <v>2915.54</v>
      </c>
      <c r="R25" s="5"/>
      <c r="S25" s="64">
        <f t="shared" si="1"/>
        <v>2915.54</v>
      </c>
      <c r="T25" s="63">
        <f t="shared" si="2"/>
        <v>0</v>
      </c>
      <c r="U25" s="2">
        <v>-981.1200000000008</v>
      </c>
      <c r="V25" s="62">
        <f t="shared" si="3"/>
        <v>981.1200000000008</v>
      </c>
      <c r="X25" s="34">
        <v>490.56</v>
      </c>
    </row>
    <row r="26" spans="1:24">
      <c r="A26" s="19"/>
      <c r="B26" s="28" t="s">
        <v>81</v>
      </c>
      <c r="C26" s="29" t="s">
        <v>82</v>
      </c>
      <c r="D26" s="30"/>
      <c r="E26" s="31"/>
      <c r="F26" s="35"/>
      <c r="G26" s="35"/>
      <c r="H26" s="32">
        <v>-100</v>
      </c>
      <c r="I26" s="33">
        <v>0</v>
      </c>
      <c r="J26" s="32">
        <v>826.05</v>
      </c>
      <c r="K26" s="33">
        <v>22.59</v>
      </c>
      <c r="L26" s="55"/>
      <c r="M26" s="34"/>
      <c r="N26" s="34"/>
      <c r="O26" s="34"/>
      <c r="P26" s="34"/>
      <c r="Q26" s="59">
        <f t="shared" si="0"/>
        <v>748.64</v>
      </c>
      <c r="R26" s="5"/>
      <c r="S26" s="64">
        <f t="shared" si="1"/>
        <v>748.64</v>
      </c>
      <c r="T26" s="63">
        <f t="shared" si="2"/>
        <v>0</v>
      </c>
      <c r="U26" s="2">
        <v>801.05</v>
      </c>
      <c r="V26" s="62">
        <f t="shared" si="3"/>
        <v>-801.05</v>
      </c>
      <c r="X26" s="34">
        <v>12.5</v>
      </c>
    </row>
    <row r="27" spans="1:24" ht="22.5">
      <c r="A27" s="19"/>
      <c r="B27" s="28" t="s">
        <v>83</v>
      </c>
      <c r="C27" s="29" t="s">
        <v>84</v>
      </c>
      <c r="D27" s="30"/>
      <c r="E27" s="33">
        <v>3562.89</v>
      </c>
      <c r="F27" s="32">
        <v>7118.05</v>
      </c>
      <c r="G27" s="32">
        <v>4747.08</v>
      </c>
      <c r="H27" s="32">
        <v>4747.08</v>
      </c>
      <c r="I27" s="33">
        <v>4747.09</v>
      </c>
      <c r="J27" s="32">
        <v>4747.08</v>
      </c>
      <c r="K27" s="33">
        <v>4747.09</v>
      </c>
      <c r="L27" s="55">
        <v>3909.2920319999998</v>
      </c>
      <c r="M27" s="34">
        <v>3513.6194560000004</v>
      </c>
      <c r="N27" s="34">
        <v>1756.8097280000002</v>
      </c>
      <c r="O27" s="34">
        <v>1756.8097280000002</v>
      </c>
      <c r="P27" s="34">
        <f>1756.809728+1756</f>
        <v>3512.8097280000002</v>
      </c>
      <c r="Q27" s="59">
        <f t="shared" si="0"/>
        <v>48865.700671999999</v>
      </c>
      <c r="R27" s="5"/>
      <c r="S27" s="64">
        <f t="shared" si="1"/>
        <v>48865.700671999999</v>
      </c>
      <c r="T27" s="63">
        <f t="shared" si="2"/>
        <v>0</v>
      </c>
      <c r="U27" s="2">
        <v>-309.51000000000931</v>
      </c>
      <c r="V27" s="62">
        <f t="shared" si="3"/>
        <v>3822.3197280000095</v>
      </c>
      <c r="X27" s="34">
        <v>-3562.89</v>
      </c>
    </row>
    <row r="28" spans="1:24">
      <c r="A28" s="19"/>
      <c r="B28" s="37" t="s">
        <v>85</v>
      </c>
      <c r="C28" s="38"/>
      <c r="D28" s="39"/>
      <c r="E28" s="40">
        <v>3617.21</v>
      </c>
      <c r="F28" s="41">
        <v>7977.89</v>
      </c>
      <c r="G28" s="41">
        <v>4760.7299999999996</v>
      </c>
      <c r="H28" s="41">
        <v>4930.6000000000004</v>
      </c>
      <c r="I28" s="40">
        <v>4759.8599999999997</v>
      </c>
      <c r="J28" s="41">
        <v>5586.43</v>
      </c>
      <c r="K28" s="40">
        <v>4783.26</v>
      </c>
      <c r="L28" s="56">
        <f>SUM(L23:L27)</f>
        <v>4249.2920319999994</v>
      </c>
      <c r="M28" s="56">
        <f t="shared" ref="M28:P28" si="7">SUM(M23:M27)</f>
        <v>4013.6194560000004</v>
      </c>
      <c r="N28" s="56">
        <f t="shared" si="7"/>
        <v>2256.8097280000002</v>
      </c>
      <c r="O28" s="56">
        <f t="shared" si="7"/>
        <v>2256.8097280000002</v>
      </c>
      <c r="P28" s="56">
        <f t="shared" si="7"/>
        <v>3512.8097280000002</v>
      </c>
      <c r="Q28" s="60">
        <f>SUM(Q23:Q27)</f>
        <v>52705.320672000002</v>
      </c>
      <c r="R28" s="5"/>
      <c r="S28" s="64">
        <f t="shared" si="1"/>
        <v>52705.320672000002</v>
      </c>
      <c r="T28" s="63">
        <f t="shared" si="2"/>
        <v>0</v>
      </c>
      <c r="U28" s="2">
        <v>-463.51000000000931</v>
      </c>
      <c r="V28" s="62">
        <f t="shared" si="3"/>
        <v>3976.3197280000095</v>
      </c>
      <c r="X28" s="42">
        <v>-3195.62</v>
      </c>
    </row>
    <row r="29" spans="1:24">
      <c r="A29" s="19"/>
      <c r="B29" s="45" t="s">
        <v>86</v>
      </c>
      <c r="C29" s="46"/>
      <c r="D29" s="47"/>
      <c r="E29" s="48">
        <v>20246.330000000002</v>
      </c>
      <c r="F29" s="49">
        <v>87912.19</v>
      </c>
      <c r="G29" s="49">
        <v>66660.740000000005</v>
      </c>
      <c r="H29" s="49">
        <v>113773.61</v>
      </c>
      <c r="I29" s="48">
        <v>98606.87</v>
      </c>
      <c r="J29" s="49">
        <v>182610.9</v>
      </c>
      <c r="K29" s="48">
        <v>74393.88</v>
      </c>
      <c r="L29" s="57">
        <f>+L28+L22+L16+L10</f>
        <v>135154.77984</v>
      </c>
      <c r="M29" s="57">
        <f t="shared" ref="M29:P29" si="8">+M28+M22+M16+M10</f>
        <v>81569.55815680002</v>
      </c>
      <c r="N29" s="57">
        <f t="shared" si="8"/>
        <v>40733.666796800018</v>
      </c>
      <c r="O29" s="57">
        <f t="shared" si="8"/>
        <v>35078.666796800018</v>
      </c>
      <c r="P29" s="57">
        <f t="shared" si="8"/>
        <v>364541.48679680005</v>
      </c>
      <c r="Q29" s="61">
        <f>+Q28+Q22+Q16+Q10</f>
        <v>1301282.6783872002</v>
      </c>
      <c r="R29" s="5"/>
      <c r="S29" s="64">
        <f t="shared" si="1"/>
        <v>1301282.6783872</v>
      </c>
      <c r="T29" s="63">
        <f t="shared" si="2"/>
        <v>0</v>
      </c>
      <c r="U29" s="2">
        <v>89633.579999999842</v>
      </c>
      <c r="V29" s="62">
        <f t="shared" si="3"/>
        <v>274907.90679680021</v>
      </c>
      <c r="X29" s="50">
        <v>215972.75</v>
      </c>
    </row>
    <row r="30" spans="1:24">
      <c r="A30" s="19"/>
      <c r="B30" s="28" t="s">
        <v>87</v>
      </c>
      <c r="C30" s="29" t="s">
        <v>88</v>
      </c>
      <c r="D30" s="30"/>
      <c r="E30" s="33">
        <v>70.5</v>
      </c>
      <c r="F30" s="32">
        <v>14295.37</v>
      </c>
      <c r="G30" s="32">
        <v>28573.8</v>
      </c>
      <c r="H30" s="32">
        <v>20237.189999999999</v>
      </c>
      <c r="I30" s="33">
        <v>24351</v>
      </c>
      <c r="J30" s="32">
        <v>24183.5</v>
      </c>
      <c r="K30" s="33">
        <v>24100.49</v>
      </c>
      <c r="L30" s="55">
        <v>28639.5</v>
      </c>
      <c r="M30" s="34">
        <v>28639.5</v>
      </c>
      <c r="N30" s="34">
        <v>28639.5</v>
      </c>
      <c r="O30" s="34">
        <v>28639.5</v>
      </c>
      <c r="P30" s="34">
        <v>14319.75</v>
      </c>
      <c r="Q30" s="59">
        <f t="shared" ref="Q30:Q46" si="9">SUM(E30:P30)</f>
        <v>264689.59999999998</v>
      </c>
      <c r="R30" s="5"/>
      <c r="S30" s="64">
        <f t="shared" si="1"/>
        <v>264689.59999999998</v>
      </c>
      <c r="T30" s="63">
        <f t="shared" si="2"/>
        <v>0</v>
      </c>
      <c r="U30" s="2">
        <v>-7868.7799999999115</v>
      </c>
      <c r="V30" s="62">
        <f>+P30-U30</f>
        <v>22188.529999999912</v>
      </c>
      <c r="X30" s="34">
        <v>28201.64</v>
      </c>
    </row>
    <row r="31" spans="1:24">
      <c r="A31" s="19"/>
      <c r="B31" s="28" t="s">
        <v>89</v>
      </c>
      <c r="C31" s="29" t="s">
        <v>90</v>
      </c>
      <c r="D31" s="30"/>
      <c r="E31" s="31"/>
      <c r="F31" s="32">
        <v>2551.23</v>
      </c>
      <c r="G31" s="32">
        <v>4502.2</v>
      </c>
      <c r="H31" s="32">
        <v>4502.1899999999996</v>
      </c>
      <c r="I31" s="33">
        <v>4502.1899999999996</v>
      </c>
      <c r="J31" s="32">
        <v>4502.1899999999996</v>
      </c>
      <c r="K31" s="33">
        <v>4502.2</v>
      </c>
      <c r="L31" s="55"/>
      <c r="M31" s="34"/>
      <c r="N31" s="34"/>
      <c r="O31" s="34"/>
      <c r="P31" s="34"/>
      <c r="Q31" s="59">
        <f t="shared" si="9"/>
        <v>25062.199999999997</v>
      </c>
      <c r="R31" s="5"/>
      <c r="S31" s="64">
        <f t="shared" si="1"/>
        <v>25062.199999999997</v>
      </c>
      <c r="T31" s="63">
        <f t="shared" si="2"/>
        <v>0</v>
      </c>
      <c r="U31" s="2">
        <v>11893.279999999992</v>
      </c>
      <c r="V31" s="62">
        <f t="shared" ref="V31:V89" si="10">+P31-U31</f>
        <v>-11893.279999999992</v>
      </c>
      <c r="X31" s="34">
        <v>-1444.45</v>
      </c>
    </row>
    <row r="32" spans="1:24" ht="22.5">
      <c r="A32" s="19"/>
      <c r="B32" s="28" t="s">
        <v>91</v>
      </c>
      <c r="C32" s="29" t="s">
        <v>92</v>
      </c>
      <c r="D32" s="30"/>
      <c r="E32" s="33">
        <v>3751.83</v>
      </c>
      <c r="F32" s="32">
        <v>3751.83</v>
      </c>
      <c r="G32" s="32">
        <v>3751.83</v>
      </c>
      <c r="H32" s="32">
        <v>3751.83</v>
      </c>
      <c r="I32" s="33">
        <v>3751.83</v>
      </c>
      <c r="J32" s="32">
        <v>3751.83</v>
      </c>
      <c r="K32" s="33">
        <v>3751.83</v>
      </c>
      <c r="L32" s="55">
        <v>3752</v>
      </c>
      <c r="M32" s="34">
        <v>3752</v>
      </c>
      <c r="N32" s="34">
        <v>3752</v>
      </c>
      <c r="O32" s="34">
        <v>3752</v>
      </c>
      <c r="P32" s="34">
        <f>3752+5</f>
        <v>3757</v>
      </c>
      <c r="Q32" s="59">
        <f t="shared" si="9"/>
        <v>45027.810000000005</v>
      </c>
      <c r="R32" s="5"/>
      <c r="S32" s="64">
        <f t="shared" si="1"/>
        <v>45027.810000000005</v>
      </c>
      <c r="T32" s="63">
        <f t="shared" si="2"/>
        <v>0</v>
      </c>
      <c r="U32" s="2">
        <v>-744.52000000001135</v>
      </c>
      <c r="V32" s="62">
        <f t="shared" si="10"/>
        <v>4501.5200000000114</v>
      </c>
      <c r="X32" s="34">
        <v>4124.09</v>
      </c>
    </row>
    <row r="33" spans="1:24" ht="22.5">
      <c r="A33" s="19"/>
      <c r="B33" s="37" t="s">
        <v>93</v>
      </c>
      <c r="C33" s="38"/>
      <c r="D33" s="39"/>
      <c r="E33" s="40">
        <v>3822.33</v>
      </c>
      <c r="F33" s="41">
        <v>20598.43</v>
      </c>
      <c r="G33" s="41">
        <v>36827.83</v>
      </c>
      <c r="H33" s="41">
        <v>28491.21</v>
      </c>
      <c r="I33" s="40">
        <v>32605.02</v>
      </c>
      <c r="J33" s="41">
        <v>32437.52</v>
      </c>
      <c r="K33" s="40">
        <v>32354.52</v>
      </c>
      <c r="L33" s="56">
        <f>SUM(L30:L32)</f>
        <v>32391.5</v>
      </c>
      <c r="M33" s="56">
        <f t="shared" ref="M33:P33" si="11">SUM(M30:M32)</f>
        <v>32391.5</v>
      </c>
      <c r="N33" s="56">
        <f t="shared" si="11"/>
        <v>32391.5</v>
      </c>
      <c r="O33" s="56">
        <f t="shared" si="11"/>
        <v>32391.5</v>
      </c>
      <c r="P33" s="56">
        <f t="shared" si="11"/>
        <v>18076.75</v>
      </c>
      <c r="Q33" s="60">
        <f>SUM(Q30:Q32)</f>
        <v>334779.61</v>
      </c>
      <c r="R33" s="5"/>
      <c r="S33" s="64">
        <f t="shared" si="1"/>
        <v>334779.61</v>
      </c>
      <c r="T33" s="63">
        <f t="shared" si="2"/>
        <v>0</v>
      </c>
      <c r="U33" s="2">
        <v>3279.9800000000396</v>
      </c>
      <c r="V33" s="62">
        <f t="shared" si="10"/>
        <v>14796.76999999996</v>
      </c>
      <c r="X33" s="42">
        <v>30881.279999999999</v>
      </c>
    </row>
    <row r="34" spans="1:24">
      <c r="A34" s="19"/>
      <c r="B34" s="28" t="s">
        <v>94</v>
      </c>
      <c r="C34" s="29" t="s">
        <v>95</v>
      </c>
      <c r="D34" s="30"/>
      <c r="E34" s="33">
        <v>6496</v>
      </c>
      <c r="F34" s="32">
        <v>7150.45</v>
      </c>
      <c r="G34" s="32">
        <v>9958.5499999999993</v>
      </c>
      <c r="H34" s="32">
        <v>9677</v>
      </c>
      <c r="I34" s="33">
        <v>4700.25</v>
      </c>
      <c r="J34" s="32">
        <v>10545.53</v>
      </c>
      <c r="K34" s="33">
        <v>5712.5</v>
      </c>
      <c r="L34" s="55">
        <v>9964.1</v>
      </c>
      <c r="M34" s="34">
        <v>9964.1</v>
      </c>
      <c r="N34" s="34">
        <v>9964.1</v>
      </c>
      <c r="O34" s="34">
        <v>9964.1</v>
      </c>
      <c r="P34" s="34">
        <v>4982.05</v>
      </c>
      <c r="Q34" s="59">
        <f t="shared" si="9"/>
        <v>99078.73000000001</v>
      </c>
      <c r="R34" s="5"/>
      <c r="S34" s="64">
        <f t="shared" si="1"/>
        <v>99078.73000000001</v>
      </c>
      <c r="T34" s="63">
        <f t="shared" si="2"/>
        <v>0</v>
      </c>
      <c r="U34" s="2">
        <v>-3728.4799999999814</v>
      </c>
      <c r="V34" s="62">
        <f t="shared" si="10"/>
        <v>8710.5299999999806</v>
      </c>
      <c r="X34" s="34">
        <v>9487.1299999999992</v>
      </c>
    </row>
    <row r="35" spans="1:24" ht="22.5">
      <c r="A35" s="19"/>
      <c r="B35" s="28" t="s">
        <v>96</v>
      </c>
      <c r="C35" s="29" t="s">
        <v>97</v>
      </c>
      <c r="D35" s="30"/>
      <c r="E35" s="33">
        <v>240</v>
      </c>
      <c r="F35" s="32">
        <v>366</v>
      </c>
      <c r="G35" s="32">
        <v>534.96</v>
      </c>
      <c r="H35" s="32">
        <v>567.96</v>
      </c>
      <c r="I35" s="33">
        <v>570.08000000000004</v>
      </c>
      <c r="J35" s="32">
        <v>2535.37</v>
      </c>
      <c r="K35" s="33">
        <v>3598</v>
      </c>
      <c r="L35" s="55">
        <v>3598</v>
      </c>
      <c r="M35" s="34">
        <v>3598</v>
      </c>
      <c r="N35" s="34">
        <v>3598</v>
      </c>
      <c r="O35" s="34">
        <v>3598</v>
      </c>
      <c r="P35" s="34">
        <v>1799</v>
      </c>
      <c r="Q35" s="59">
        <f t="shared" si="9"/>
        <v>24603.37</v>
      </c>
      <c r="R35" s="5"/>
      <c r="S35" s="64">
        <f t="shared" si="1"/>
        <v>24603.37</v>
      </c>
      <c r="T35" s="63">
        <f t="shared" si="2"/>
        <v>0</v>
      </c>
      <c r="U35" s="2">
        <v>3532.6900000000005</v>
      </c>
      <c r="V35" s="62">
        <f t="shared" si="10"/>
        <v>-1733.6900000000005</v>
      </c>
      <c r="X35" s="34">
        <v>-213.62</v>
      </c>
    </row>
    <row r="36" spans="1:24" ht="22.5">
      <c r="A36" s="19"/>
      <c r="B36" s="28" t="s">
        <v>98</v>
      </c>
      <c r="C36" s="29" t="s">
        <v>99</v>
      </c>
      <c r="D36" s="30"/>
      <c r="E36" s="33">
        <v>10833.33</v>
      </c>
      <c r="F36" s="32">
        <v>10833.33</v>
      </c>
      <c r="G36" s="32">
        <v>10833.33</v>
      </c>
      <c r="H36" s="32">
        <v>9750</v>
      </c>
      <c r="I36" s="33">
        <v>9750</v>
      </c>
      <c r="J36" s="32">
        <v>9750</v>
      </c>
      <c r="K36" s="33">
        <v>9750</v>
      </c>
      <c r="L36" s="55">
        <v>9750</v>
      </c>
      <c r="M36" s="34">
        <v>9750</v>
      </c>
      <c r="N36" s="34">
        <v>9750</v>
      </c>
      <c r="O36" s="34">
        <v>9750</v>
      </c>
      <c r="P36" s="34">
        <v>9750</v>
      </c>
      <c r="Q36" s="59">
        <f t="shared" si="9"/>
        <v>120249.98999999999</v>
      </c>
      <c r="R36" s="5"/>
      <c r="S36" s="64">
        <f t="shared" si="1"/>
        <v>120249.98999999999</v>
      </c>
      <c r="T36" s="63">
        <f t="shared" si="2"/>
        <v>0</v>
      </c>
      <c r="U36" s="2">
        <v>0</v>
      </c>
      <c r="V36" s="62">
        <f t="shared" si="10"/>
        <v>9750</v>
      </c>
      <c r="X36" s="34">
        <v>9750</v>
      </c>
    </row>
    <row r="37" spans="1:24">
      <c r="A37" s="19"/>
      <c r="B37" s="28" t="s">
        <v>100</v>
      </c>
      <c r="C37" s="29" t="s">
        <v>101</v>
      </c>
      <c r="D37" s="30"/>
      <c r="E37" s="33">
        <v>3640</v>
      </c>
      <c r="F37" s="32">
        <v>3640</v>
      </c>
      <c r="G37" s="32">
        <v>3640</v>
      </c>
      <c r="H37" s="32">
        <v>3640</v>
      </c>
      <c r="I37" s="33">
        <v>3640</v>
      </c>
      <c r="J37" s="32">
        <v>3640</v>
      </c>
      <c r="K37" s="33">
        <v>3640</v>
      </c>
      <c r="L37" s="55">
        <v>3750</v>
      </c>
      <c r="M37" s="34">
        <v>3750</v>
      </c>
      <c r="N37" s="34">
        <v>3750</v>
      </c>
      <c r="O37" s="34">
        <v>3750</v>
      </c>
      <c r="P37" s="34">
        <v>3750</v>
      </c>
      <c r="Q37" s="59">
        <f t="shared" si="9"/>
        <v>44230</v>
      </c>
      <c r="R37" s="5"/>
      <c r="S37" s="64">
        <f t="shared" si="1"/>
        <v>44230</v>
      </c>
      <c r="T37" s="63">
        <f t="shared" si="2"/>
        <v>0</v>
      </c>
      <c r="U37" s="2">
        <v>-330</v>
      </c>
      <c r="V37" s="62">
        <f t="shared" si="10"/>
        <v>4080</v>
      </c>
      <c r="X37" s="34">
        <v>3805</v>
      </c>
    </row>
    <row r="38" spans="1:24" ht="22.5">
      <c r="A38" s="19"/>
      <c r="B38" s="37" t="s">
        <v>102</v>
      </c>
      <c r="C38" s="38"/>
      <c r="D38" s="39"/>
      <c r="E38" s="40">
        <v>21209.33</v>
      </c>
      <c r="F38" s="41">
        <v>21989.78</v>
      </c>
      <c r="G38" s="41">
        <v>24966.84</v>
      </c>
      <c r="H38" s="41">
        <v>23634.959999999999</v>
      </c>
      <c r="I38" s="40">
        <v>18660.330000000002</v>
      </c>
      <c r="J38" s="41">
        <v>26470.9</v>
      </c>
      <c r="K38" s="40">
        <v>22700.5</v>
      </c>
      <c r="L38" s="56">
        <f>SUM(L34:L37)</f>
        <v>27062.1</v>
      </c>
      <c r="M38" s="56">
        <f t="shared" ref="M38:P38" si="12">SUM(M34:M37)</f>
        <v>27062.1</v>
      </c>
      <c r="N38" s="56">
        <f t="shared" si="12"/>
        <v>27062.1</v>
      </c>
      <c r="O38" s="56">
        <f t="shared" si="12"/>
        <v>27062.1</v>
      </c>
      <c r="P38" s="56">
        <f t="shared" si="12"/>
        <v>20281.05</v>
      </c>
      <c r="Q38" s="60">
        <f>SUM(Q34:Q37)</f>
        <v>288162.08999999997</v>
      </c>
      <c r="R38" s="5"/>
      <c r="S38" s="64">
        <f t="shared" si="1"/>
        <v>288162.09000000003</v>
      </c>
      <c r="T38" s="63">
        <f t="shared" si="2"/>
        <v>0</v>
      </c>
      <c r="U38" s="2">
        <v>-525.78999999992084</v>
      </c>
      <c r="V38" s="62">
        <f t="shared" si="10"/>
        <v>20806.83999999992</v>
      </c>
      <c r="X38" s="42">
        <v>22828.51</v>
      </c>
    </row>
    <row r="39" spans="1:24" ht="22.5">
      <c r="A39" s="19"/>
      <c r="B39" s="28" t="s">
        <v>103</v>
      </c>
      <c r="C39" s="29" t="s">
        <v>104</v>
      </c>
      <c r="D39" s="30"/>
      <c r="E39" s="33">
        <v>12.06</v>
      </c>
      <c r="F39" s="32">
        <v>2444.5</v>
      </c>
      <c r="G39" s="32">
        <v>4886.12</v>
      </c>
      <c r="H39" s="32">
        <v>3460.55</v>
      </c>
      <c r="I39" s="33">
        <v>4065.08</v>
      </c>
      <c r="J39" s="32">
        <v>4058.1</v>
      </c>
      <c r="K39" s="33">
        <v>4121.18</v>
      </c>
      <c r="L39" s="55">
        <v>4121</v>
      </c>
      <c r="M39" s="34">
        <v>4121</v>
      </c>
      <c r="N39" s="34">
        <v>4121</v>
      </c>
      <c r="O39" s="34">
        <v>4121</v>
      </c>
      <c r="P39" s="34">
        <v>2061</v>
      </c>
      <c r="Q39" s="59">
        <f t="shared" si="9"/>
        <v>41592.589999999997</v>
      </c>
      <c r="R39" s="5"/>
      <c r="S39" s="64">
        <f t="shared" si="1"/>
        <v>41592.589999999997</v>
      </c>
      <c r="T39" s="63">
        <f t="shared" si="2"/>
        <v>0</v>
      </c>
      <c r="U39" s="2">
        <v>-5426.1399999999921</v>
      </c>
      <c r="V39" s="62">
        <f t="shared" si="10"/>
        <v>7487.1399999999921</v>
      </c>
      <c r="X39" s="34">
        <v>6774.66</v>
      </c>
    </row>
    <row r="40" spans="1:24">
      <c r="A40" s="19"/>
      <c r="B40" s="28" t="s">
        <v>105</v>
      </c>
      <c r="C40" s="29" t="s">
        <v>106</v>
      </c>
      <c r="D40" s="30"/>
      <c r="E40" s="33">
        <v>1305.3599999999999</v>
      </c>
      <c r="F40" s="32">
        <v>1353.77</v>
      </c>
      <c r="G40" s="32">
        <v>1546.09</v>
      </c>
      <c r="H40" s="32">
        <v>1463.55</v>
      </c>
      <c r="I40" s="33">
        <v>1155.08</v>
      </c>
      <c r="J40" s="32">
        <v>1639.38</v>
      </c>
      <c r="K40" s="33">
        <v>1407.44</v>
      </c>
      <c r="L40" s="55">
        <v>771.36470000000008</v>
      </c>
      <c r="M40" s="34">
        <v>771.36470000000008</v>
      </c>
      <c r="N40" s="34">
        <v>771.36470000000008</v>
      </c>
      <c r="O40" s="34">
        <v>771.36470000000008</v>
      </c>
      <c r="P40" s="34">
        <v>771.36470000000008</v>
      </c>
      <c r="Q40" s="59">
        <f t="shared" si="9"/>
        <v>13727.4935</v>
      </c>
      <c r="R40" s="5"/>
      <c r="S40" s="64">
        <f t="shared" si="1"/>
        <v>13727.4935</v>
      </c>
      <c r="T40" s="63">
        <f t="shared" si="2"/>
        <v>0</v>
      </c>
      <c r="U40" s="2">
        <v>1995.9799999999977</v>
      </c>
      <c r="V40" s="62">
        <f t="shared" si="10"/>
        <v>-1224.6152999999977</v>
      </c>
      <c r="X40" s="34">
        <v>399.24</v>
      </c>
    </row>
    <row r="41" spans="1:24">
      <c r="A41" s="19"/>
      <c r="B41" s="28" t="s">
        <v>107</v>
      </c>
      <c r="C41" s="29" t="s">
        <v>108</v>
      </c>
      <c r="D41" s="30"/>
      <c r="E41" s="33">
        <v>360.68</v>
      </c>
      <c r="F41" s="32">
        <v>615.28</v>
      </c>
      <c r="G41" s="32">
        <v>895.59</v>
      </c>
      <c r="H41" s="32">
        <v>746.08</v>
      </c>
      <c r="I41" s="33">
        <v>733.58</v>
      </c>
      <c r="J41" s="32">
        <v>844.38</v>
      </c>
      <c r="K41" s="33">
        <v>788.93</v>
      </c>
      <c r="L41" s="55">
        <v>1376.4241999999999</v>
      </c>
      <c r="M41" s="34">
        <v>1376.4241999999999</v>
      </c>
      <c r="N41" s="34">
        <v>1376.4241999999999</v>
      </c>
      <c r="O41" s="34">
        <v>1376.4241999999999</v>
      </c>
      <c r="P41" s="34">
        <v>1376.4241999999999</v>
      </c>
      <c r="Q41" s="59">
        <f t="shared" si="9"/>
        <v>11866.640999999998</v>
      </c>
      <c r="R41" s="5"/>
      <c r="S41" s="64">
        <f t="shared" si="1"/>
        <v>11866.640999999998</v>
      </c>
      <c r="T41" s="63">
        <f t="shared" si="2"/>
        <v>0</v>
      </c>
      <c r="U41" s="2">
        <v>-2021.2800000000025</v>
      </c>
      <c r="V41" s="62">
        <f t="shared" si="10"/>
        <v>3397.7042000000024</v>
      </c>
      <c r="X41" s="34">
        <v>1799.62</v>
      </c>
    </row>
    <row r="42" spans="1:24">
      <c r="A42" s="19"/>
      <c r="B42" s="28" t="s">
        <v>109</v>
      </c>
      <c r="C42" s="29" t="s">
        <v>110</v>
      </c>
      <c r="D42" s="30"/>
      <c r="E42" s="33">
        <v>5252.6</v>
      </c>
      <c r="F42" s="32">
        <v>5004.8100000000004</v>
      </c>
      <c r="G42" s="32">
        <v>-1544.83</v>
      </c>
      <c r="H42" s="32">
        <v>2117.96</v>
      </c>
      <c r="I42" s="33">
        <v>2966.49</v>
      </c>
      <c r="J42" s="32">
        <v>2899.13</v>
      </c>
      <c r="K42" s="33">
        <v>2995.99</v>
      </c>
      <c r="L42" s="55">
        <v>5500</v>
      </c>
      <c r="M42" s="34">
        <v>5500</v>
      </c>
      <c r="N42" s="34">
        <v>5500</v>
      </c>
      <c r="O42" s="34">
        <v>5500</v>
      </c>
      <c r="P42" s="34">
        <v>5500</v>
      </c>
      <c r="Q42" s="59">
        <f t="shared" si="9"/>
        <v>47192.15</v>
      </c>
      <c r="R42" s="5"/>
      <c r="S42" s="64">
        <f t="shared" si="1"/>
        <v>47192.15</v>
      </c>
      <c r="T42" s="63">
        <f t="shared" si="2"/>
        <v>0</v>
      </c>
      <c r="U42" s="2">
        <v>-7926.739999999998</v>
      </c>
      <c r="V42" s="62">
        <f t="shared" si="10"/>
        <v>13426.739999999998</v>
      </c>
      <c r="X42" s="34">
        <v>6896.18</v>
      </c>
    </row>
    <row r="43" spans="1:24">
      <c r="A43" s="19"/>
      <c r="B43" s="28" t="s">
        <v>111</v>
      </c>
      <c r="C43" s="29" t="s">
        <v>112</v>
      </c>
      <c r="D43" s="30"/>
      <c r="E43" s="33">
        <v>4.43</v>
      </c>
      <c r="F43" s="32">
        <v>249.57</v>
      </c>
      <c r="G43" s="32">
        <v>175.93</v>
      </c>
      <c r="H43" s="35"/>
      <c r="I43" s="33">
        <v>0</v>
      </c>
      <c r="J43" s="35">
        <v>191.62</v>
      </c>
      <c r="K43" s="33">
        <v>2118.0500000000002</v>
      </c>
      <c r="L43" s="55">
        <v>869.33999999999992</v>
      </c>
      <c r="M43" s="34">
        <v>869.33999999999992</v>
      </c>
      <c r="N43" s="34">
        <v>869.33999999999992</v>
      </c>
      <c r="O43" s="34">
        <v>869.33999999999992</v>
      </c>
      <c r="P43" s="34">
        <v>869.33999999999992</v>
      </c>
      <c r="Q43" s="59">
        <f t="shared" si="9"/>
        <v>7086.3000000000011</v>
      </c>
      <c r="R43" s="5"/>
      <c r="S43" s="64">
        <f t="shared" si="1"/>
        <v>7086.3000000000011</v>
      </c>
      <c r="T43" s="63">
        <f t="shared" si="2"/>
        <v>0</v>
      </c>
      <c r="U43" s="2">
        <v>-1937.7399999999998</v>
      </c>
      <c r="V43" s="62">
        <f t="shared" si="10"/>
        <v>2807.08</v>
      </c>
      <c r="X43" s="34">
        <v>1064.68</v>
      </c>
    </row>
    <row r="44" spans="1:24">
      <c r="A44" s="19"/>
      <c r="B44" s="28" t="s">
        <v>113</v>
      </c>
      <c r="C44" s="29" t="s">
        <v>114</v>
      </c>
      <c r="D44" s="30"/>
      <c r="E44" s="33">
        <v>3524.5</v>
      </c>
      <c r="F44" s="32">
        <v>881</v>
      </c>
      <c r="G44" s="32">
        <v>881</v>
      </c>
      <c r="H44" s="32">
        <v>789.11</v>
      </c>
      <c r="I44" s="33">
        <v>881</v>
      </c>
      <c r="J44" s="32">
        <v>881</v>
      </c>
      <c r="K44" s="33">
        <v>881</v>
      </c>
      <c r="L44" s="55">
        <v>1313.961818181818</v>
      </c>
      <c r="M44" s="34">
        <v>1313.961818181818</v>
      </c>
      <c r="N44" s="34">
        <v>1313.961818181818</v>
      </c>
      <c r="O44" s="34">
        <v>1313.961818181818</v>
      </c>
      <c r="P44" s="34">
        <v>1313.961818181818</v>
      </c>
      <c r="Q44" s="59">
        <f t="shared" si="9"/>
        <v>15288.419090909094</v>
      </c>
      <c r="R44" s="5"/>
      <c r="S44" s="64">
        <f t="shared" si="1"/>
        <v>15288.419090909094</v>
      </c>
      <c r="T44" s="63">
        <f t="shared" si="2"/>
        <v>0</v>
      </c>
      <c r="U44" s="2">
        <v>-1303.2400000000052</v>
      </c>
      <c r="V44" s="62">
        <f t="shared" si="10"/>
        <v>2617.201818181823</v>
      </c>
      <c r="X44" s="34">
        <v>1532.62</v>
      </c>
    </row>
    <row r="45" spans="1:24">
      <c r="A45" s="19"/>
      <c r="B45" s="28" t="s">
        <v>115</v>
      </c>
      <c r="C45" s="29" t="s">
        <v>116</v>
      </c>
      <c r="D45" s="30"/>
      <c r="E45" s="31"/>
      <c r="F45" s="35"/>
      <c r="G45" s="35"/>
      <c r="H45" s="35"/>
      <c r="I45" s="31"/>
      <c r="J45" s="35"/>
      <c r="K45" s="31">
        <v>1331</v>
      </c>
      <c r="L45" s="54"/>
      <c r="M45" s="36"/>
      <c r="N45" s="36"/>
      <c r="O45" s="36"/>
      <c r="P45" s="36">
        <v>0</v>
      </c>
      <c r="Q45" s="59">
        <f t="shared" si="9"/>
        <v>1331</v>
      </c>
      <c r="R45" s="5"/>
      <c r="S45" s="64">
        <f t="shared" si="1"/>
        <v>1331</v>
      </c>
      <c r="T45" s="63">
        <f t="shared" si="2"/>
        <v>0</v>
      </c>
      <c r="U45" s="2">
        <v>0</v>
      </c>
      <c r="V45" s="62">
        <f t="shared" si="10"/>
        <v>0</v>
      </c>
      <c r="X45" s="36"/>
    </row>
    <row r="46" spans="1:24">
      <c r="A46" s="19"/>
      <c r="B46" s="28" t="s">
        <v>117</v>
      </c>
      <c r="C46" s="29" t="s">
        <v>118</v>
      </c>
      <c r="D46" s="30"/>
      <c r="E46" s="33">
        <v>1048.48</v>
      </c>
      <c r="F46" s="32">
        <v>1081.2</v>
      </c>
      <c r="G46" s="32">
        <v>1221.5999999999999</v>
      </c>
      <c r="H46" s="32">
        <v>1153.3499999999999</v>
      </c>
      <c r="I46" s="33">
        <v>904.52</v>
      </c>
      <c r="J46" s="32">
        <v>1294.07</v>
      </c>
      <c r="K46" s="33">
        <v>1119.1300000000001</v>
      </c>
      <c r="L46" s="55">
        <v>1111.5550000000001</v>
      </c>
      <c r="M46" s="34">
        <v>1111.5550000000001</v>
      </c>
      <c r="N46" s="34">
        <v>1111.5550000000001</v>
      </c>
      <c r="O46" s="34">
        <v>1111.5550000000001</v>
      </c>
      <c r="P46" s="34">
        <v>1111.5550000000001</v>
      </c>
      <c r="Q46" s="59">
        <f t="shared" si="9"/>
        <v>13380.125</v>
      </c>
      <c r="R46" s="5"/>
      <c r="S46" s="64">
        <f t="shared" si="1"/>
        <v>13380.125</v>
      </c>
      <c r="T46" s="63">
        <f t="shared" si="2"/>
        <v>0</v>
      </c>
      <c r="U46" s="2">
        <v>-105.60999999999876</v>
      </c>
      <c r="V46" s="62">
        <f t="shared" si="10"/>
        <v>1217.1649999999988</v>
      </c>
      <c r="X46" s="34">
        <v>1152.0999999999999</v>
      </c>
    </row>
    <row r="47" spans="1:24" ht="22.5">
      <c r="A47" s="19"/>
      <c r="B47" s="37" t="s">
        <v>119</v>
      </c>
      <c r="C47" s="38"/>
      <c r="D47" s="39"/>
      <c r="E47" s="40">
        <v>11508.11</v>
      </c>
      <c r="F47" s="41">
        <v>11630.13</v>
      </c>
      <c r="G47" s="41">
        <v>8061.5</v>
      </c>
      <c r="H47" s="41">
        <v>9730.6</v>
      </c>
      <c r="I47" s="40">
        <v>10705.75</v>
      </c>
      <c r="J47" s="41">
        <v>11807.68</v>
      </c>
      <c r="K47" s="40">
        <v>14762.72</v>
      </c>
      <c r="L47" s="56">
        <f>SUM(L39:L46)</f>
        <v>15063.645718181819</v>
      </c>
      <c r="M47" s="56">
        <f t="shared" ref="M47:P47" si="13">SUM(M39:M46)</f>
        <v>15063.645718181819</v>
      </c>
      <c r="N47" s="56">
        <f t="shared" si="13"/>
        <v>15063.645718181819</v>
      </c>
      <c r="O47" s="56">
        <f t="shared" si="13"/>
        <v>15063.645718181819</v>
      </c>
      <c r="P47" s="56">
        <f t="shared" si="13"/>
        <v>13003.645718181819</v>
      </c>
      <c r="Q47" s="60">
        <f>SUM(Q39:Q46)</f>
        <v>151464.71859090909</v>
      </c>
      <c r="R47" s="5"/>
      <c r="S47" s="64">
        <f t="shared" si="1"/>
        <v>151464.71859090912</v>
      </c>
      <c r="T47" s="63">
        <f t="shared" si="2"/>
        <v>0</v>
      </c>
      <c r="U47" s="2">
        <v>-16724.76999999999</v>
      </c>
      <c r="V47" s="62">
        <f t="shared" si="10"/>
        <v>29728.415718181808</v>
      </c>
      <c r="X47" s="42">
        <v>19619.099999999999</v>
      </c>
    </row>
    <row r="48" spans="1:24" ht="33.75">
      <c r="A48" s="19"/>
      <c r="B48" s="45" t="s">
        <v>120</v>
      </c>
      <c r="C48" s="46"/>
      <c r="D48" s="47"/>
      <c r="E48" s="48">
        <v>36539.769999999997</v>
      </c>
      <c r="F48" s="49">
        <v>54218.34</v>
      </c>
      <c r="G48" s="49">
        <v>69856.17</v>
      </c>
      <c r="H48" s="49">
        <v>61856.77</v>
      </c>
      <c r="I48" s="48">
        <v>61971.1</v>
      </c>
      <c r="J48" s="49">
        <v>70716.100000000006</v>
      </c>
      <c r="K48" s="48">
        <v>69817.740000000005</v>
      </c>
      <c r="L48" s="57">
        <f>+L47+L38+L33</f>
        <v>74517.245718181817</v>
      </c>
      <c r="M48" s="57">
        <f t="shared" ref="M48:P48" si="14">+M47+M38+M33</f>
        <v>74517.245718181817</v>
      </c>
      <c r="N48" s="57">
        <f t="shared" si="14"/>
        <v>74517.245718181817</v>
      </c>
      <c r="O48" s="57">
        <f t="shared" si="14"/>
        <v>74517.245718181817</v>
      </c>
      <c r="P48" s="57">
        <f t="shared" si="14"/>
        <v>51361.445718181814</v>
      </c>
      <c r="Q48" s="61">
        <f>+Q33+Q38+Q47</f>
        <v>774406.4185909091</v>
      </c>
      <c r="R48" s="5"/>
      <c r="S48" s="64">
        <f t="shared" si="1"/>
        <v>774406.4185909091</v>
      </c>
      <c r="T48" s="63">
        <f t="shared" si="2"/>
        <v>0</v>
      </c>
      <c r="U48" s="2">
        <v>-13970.579999999958</v>
      </c>
      <c r="V48" s="62">
        <f t="shared" si="10"/>
        <v>65332.025718181772</v>
      </c>
      <c r="X48" s="50">
        <v>73328.89</v>
      </c>
    </row>
    <row r="49" spans="1:24" ht="22.5">
      <c r="A49" s="19"/>
      <c r="B49" s="28" t="s">
        <v>121</v>
      </c>
      <c r="C49" s="29" t="s">
        <v>122</v>
      </c>
      <c r="D49" s="30"/>
      <c r="E49" s="33">
        <v>10797.95</v>
      </c>
      <c r="F49" s="35"/>
      <c r="G49" s="35"/>
      <c r="H49" s="35"/>
      <c r="I49" s="33">
        <v>0</v>
      </c>
      <c r="J49" s="35">
        <v>0</v>
      </c>
      <c r="K49" s="33">
        <v>0</v>
      </c>
      <c r="L49" s="55"/>
      <c r="M49" s="34"/>
      <c r="N49" s="34"/>
      <c r="O49" s="34"/>
      <c r="P49" s="34"/>
      <c r="Q49" s="59">
        <f t="shared" ref="Q49:Q85" si="15">SUM(E49:P49)</f>
        <v>10797.95</v>
      </c>
      <c r="R49" s="5"/>
      <c r="S49" s="64">
        <f t="shared" si="1"/>
        <v>10797.95</v>
      </c>
      <c r="T49" s="63">
        <f t="shared" si="2"/>
        <v>0</v>
      </c>
      <c r="U49" s="2">
        <v>-2300.5200000000004</v>
      </c>
      <c r="V49" s="62">
        <f t="shared" si="10"/>
        <v>2300.5200000000004</v>
      </c>
      <c r="X49" s="34">
        <v>1150.26</v>
      </c>
    </row>
    <row r="50" spans="1:24">
      <c r="A50" s="19"/>
      <c r="B50" s="28" t="s">
        <v>123</v>
      </c>
      <c r="C50" s="29" t="s">
        <v>124</v>
      </c>
      <c r="D50" s="30"/>
      <c r="E50" s="33">
        <v>11393.33</v>
      </c>
      <c r="F50" s="35"/>
      <c r="G50" s="32">
        <v>228.19</v>
      </c>
      <c r="H50" s="35"/>
      <c r="I50" s="33">
        <v>0</v>
      </c>
      <c r="J50" s="35">
        <v>0</v>
      </c>
      <c r="K50" s="33">
        <v>0</v>
      </c>
      <c r="L50" s="55"/>
      <c r="M50" s="34"/>
      <c r="N50" s="34"/>
      <c r="O50" s="34"/>
      <c r="P50" s="34">
        <v>1500</v>
      </c>
      <c r="Q50" s="59">
        <f t="shared" si="15"/>
        <v>13121.52</v>
      </c>
      <c r="R50" s="5"/>
      <c r="S50" s="64">
        <f t="shared" si="1"/>
        <v>13121.52</v>
      </c>
      <c r="T50" s="63">
        <f t="shared" si="2"/>
        <v>0</v>
      </c>
      <c r="U50" s="2">
        <v>-7094.6199999999953</v>
      </c>
      <c r="V50" s="62">
        <f t="shared" si="10"/>
        <v>8594.6199999999953</v>
      </c>
      <c r="X50" s="34">
        <v>3547.31</v>
      </c>
    </row>
    <row r="51" spans="1:24">
      <c r="A51" s="19"/>
      <c r="B51" s="28" t="s">
        <v>125</v>
      </c>
      <c r="C51" s="29" t="s">
        <v>126</v>
      </c>
      <c r="D51" s="30"/>
      <c r="E51" s="33">
        <v>1499.51</v>
      </c>
      <c r="F51" s="32">
        <v>2765.88</v>
      </c>
      <c r="G51" s="32">
        <v>608.38</v>
      </c>
      <c r="H51" s="32">
        <v>84.64</v>
      </c>
      <c r="I51" s="33">
        <v>353</v>
      </c>
      <c r="J51" s="32">
        <v>3172.15</v>
      </c>
      <c r="K51" s="33">
        <v>665.54</v>
      </c>
      <c r="L51" s="55">
        <v>2263.4</v>
      </c>
      <c r="M51" s="34">
        <v>2263.4</v>
      </c>
      <c r="N51" s="34">
        <v>2263.4</v>
      </c>
      <c r="O51" s="34">
        <v>2263.4</v>
      </c>
      <c r="P51" s="34">
        <v>2263.4</v>
      </c>
      <c r="Q51" s="59">
        <f t="shared" si="15"/>
        <v>20466.100000000002</v>
      </c>
      <c r="R51" s="5"/>
      <c r="S51" s="64">
        <f t="shared" si="1"/>
        <v>20466.100000000002</v>
      </c>
      <c r="T51" s="63">
        <f t="shared" si="2"/>
        <v>0</v>
      </c>
      <c r="U51" s="2">
        <v>-1735.2499999999927</v>
      </c>
      <c r="V51" s="62">
        <f t="shared" si="10"/>
        <v>3998.6499999999928</v>
      </c>
      <c r="X51" s="34">
        <v>2630.2</v>
      </c>
    </row>
    <row r="52" spans="1:24">
      <c r="A52" s="19"/>
      <c r="B52" s="28" t="s">
        <v>127</v>
      </c>
      <c r="C52" s="29" t="s">
        <v>128</v>
      </c>
      <c r="D52" s="30"/>
      <c r="E52" s="33">
        <v>533.12</v>
      </c>
      <c r="F52" s="32">
        <v>263.41000000000003</v>
      </c>
      <c r="G52" s="32">
        <v>18.350000000000001</v>
      </c>
      <c r="H52" s="32">
        <v>383.25</v>
      </c>
      <c r="I52" s="33">
        <v>615.38</v>
      </c>
      <c r="J52" s="32">
        <v>12.5</v>
      </c>
      <c r="K52" s="33">
        <v>670.4</v>
      </c>
      <c r="L52" s="55">
        <v>670.4</v>
      </c>
      <c r="M52" s="34">
        <v>670.4</v>
      </c>
      <c r="N52" s="34">
        <v>670.4</v>
      </c>
      <c r="O52" s="34">
        <v>670.4</v>
      </c>
      <c r="P52" s="34">
        <v>670.4</v>
      </c>
      <c r="Q52" s="59">
        <f t="shared" si="15"/>
        <v>5848.41</v>
      </c>
      <c r="R52" s="5"/>
      <c r="S52" s="64">
        <f t="shared" si="1"/>
        <v>5848.41</v>
      </c>
      <c r="T52" s="63">
        <f t="shared" si="2"/>
        <v>0</v>
      </c>
      <c r="U52" s="2">
        <v>-2822.58</v>
      </c>
      <c r="V52" s="62">
        <f t="shared" si="10"/>
        <v>3492.98</v>
      </c>
      <c r="X52" s="34">
        <v>1725.23</v>
      </c>
    </row>
    <row r="53" spans="1:24">
      <c r="A53" s="19"/>
      <c r="B53" s="28" t="s">
        <v>129</v>
      </c>
      <c r="C53" s="29" t="s">
        <v>130</v>
      </c>
      <c r="D53" s="30"/>
      <c r="E53" s="31"/>
      <c r="F53" s="35"/>
      <c r="G53" s="32">
        <v>1145</v>
      </c>
      <c r="H53" s="35"/>
      <c r="I53" s="33">
        <v>0</v>
      </c>
      <c r="J53" s="35">
        <v>0</v>
      </c>
      <c r="K53" s="33">
        <v>0</v>
      </c>
      <c r="L53" s="55"/>
      <c r="M53" s="34"/>
      <c r="N53" s="34"/>
      <c r="O53" s="34"/>
      <c r="P53" s="34"/>
      <c r="Q53" s="59">
        <f t="shared" si="15"/>
        <v>1145</v>
      </c>
      <c r="R53" s="5"/>
      <c r="S53" s="64">
        <f t="shared" si="1"/>
        <v>1145</v>
      </c>
      <c r="T53" s="63">
        <f t="shared" si="2"/>
        <v>0</v>
      </c>
      <c r="U53" s="2">
        <v>286.26000000000005</v>
      </c>
      <c r="V53" s="62">
        <f t="shared" si="10"/>
        <v>-286.26000000000005</v>
      </c>
      <c r="X53" s="34">
        <v>-143.13</v>
      </c>
    </row>
    <row r="54" spans="1:24">
      <c r="A54" s="19"/>
      <c r="B54" s="28" t="s">
        <v>131</v>
      </c>
      <c r="C54" s="29" t="s">
        <v>132</v>
      </c>
      <c r="D54" s="30"/>
      <c r="E54" s="33">
        <v>478.05</v>
      </c>
      <c r="F54" s="35"/>
      <c r="G54" s="35"/>
      <c r="H54" s="32">
        <v>1182.5899999999999</v>
      </c>
      <c r="I54" s="33">
        <v>900</v>
      </c>
      <c r="J54" s="32">
        <v>0</v>
      </c>
      <c r="K54" s="33">
        <v>1017</v>
      </c>
      <c r="L54" s="55">
        <v>1857.4</v>
      </c>
      <c r="M54" s="34">
        <v>1857.4</v>
      </c>
      <c r="N54" s="34">
        <v>1857.4</v>
      </c>
      <c r="O54" s="34">
        <v>1857.4</v>
      </c>
      <c r="P54" s="34">
        <f>1857.4-477</f>
        <v>1380.4</v>
      </c>
      <c r="Q54" s="59">
        <f t="shared" si="15"/>
        <v>12387.64</v>
      </c>
      <c r="R54" s="5"/>
      <c r="S54" s="64">
        <f t="shared" si="1"/>
        <v>12387.64</v>
      </c>
      <c r="T54" s="63">
        <f t="shared" si="2"/>
        <v>0</v>
      </c>
      <c r="U54" s="2">
        <v>-12434.840000000004</v>
      </c>
      <c r="V54" s="62">
        <f t="shared" si="10"/>
        <v>13815.240000000003</v>
      </c>
      <c r="X54" s="34">
        <v>6667.42</v>
      </c>
    </row>
    <row r="55" spans="1:24">
      <c r="A55" s="19"/>
      <c r="B55" s="28" t="s">
        <v>133</v>
      </c>
      <c r="C55" s="29" t="s">
        <v>134</v>
      </c>
      <c r="D55" s="30"/>
      <c r="E55" s="33">
        <v>5575.71</v>
      </c>
      <c r="F55" s="35"/>
      <c r="G55" s="32">
        <v>88</v>
      </c>
      <c r="H55" s="35"/>
      <c r="I55" s="33">
        <v>0</v>
      </c>
      <c r="J55" s="35">
        <v>0</v>
      </c>
      <c r="K55" s="33">
        <v>0</v>
      </c>
      <c r="L55" s="55"/>
      <c r="M55" s="34"/>
      <c r="N55" s="34"/>
      <c r="O55" s="34"/>
      <c r="P55" s="34"/>
      <c r="Q55" s="59">
        <f t="shared" si="15"/>
        <v>5663.71</v>
      </c>
      <c r="R55" s="5"/>
      <c r="S55" s="64">
        <f t="shared" si="1"/>
        <v>5663.71</v>
      </c>
      <c r="T55" s="63">
        <f t="shared" si="2"/>
        <v>0</v>
      </c>
      <c r="U55" s="2">
        <v>1415.9199999999998</v>
      </c>
      <c r="V55" s="62">
        <f t="shared" si="10"/>
        <v>-1415.9199999999998</v>
      </c>
      <c r="X55" s="34">
        <v>-707.96</v>
      </c>
    </row>
    <row r="56" spans="1:24">
      <c r="A56" s="19"/>
      <c r="B56" s="28" t="s">
        <v>135</v>
      </c>
      <c r="C56" s="29" t="s">
        <v>136</v>
      </c>
      <c r="D56" s="30"/>
      <c r="E56" s="33">
        <v>256</v>
      </c>
      <c r="F56" s="32">
        <v>116</v>
      </c>
      <c r="G56" s="35"/>
      <c r="H56" s="32">
        <v>264</v>
      </c>
      <c r="I56" s="33">
        <v>458.49</v>
      </c>
      <c r="J56" s="32">
        <v>18</v>
      </c>
      <c r="K56" s="33">
        <v>339.16</v>
      </c>
      <c r="L56" s="55"/>
      <c r="M56" s="34"/>
      <c r="N56" s="34"/>
      <c r="O56" s="34"/>
      <c r="P56" s="34"/>
      <c r="Q56" s="59">
        <f t="shared" si="15"/>
        <v>1451.65</v>
      </c>
      <c r="R56" s="5"/>
      <c r="S56" s="64">
        <f t="shared" si="1"/>
        <v>1451.65</v>
      </c>
      <c r="T56" s="63">
        <f t="shared" si="2"/>
        <v>0</v>
      </c>
      <c r="U56" s="2">
        <v>635.49</v>
      </c>
      <c r="V56" s="62">
        <f t="shared" si="10"/>
        <v>-635.49</v>
      </c>
      <c r="X56" s="34">
        <v>-79.5</v>
      </c>
    </row>
    <row r="57" spans="1:24" ht="22.5">
      <c r="A57" s="19"/>
      <c r="B57" s="37" t="s">
        <v>137</v>
      </c>
      <c r="C57" s="38"/>
      <c r="D57" s="39"/>
      <c r="E57" s="40">
        <v>30533.67</v>
      </c>
      <c r="F57" s="41">
        <v>3145.29</v>
      </c>
      <c r="G57" s="41">
        <v>2087.92</v>
      </c>
      <c r="H57" s="41">
        <v>1914.48</v>
      </c>
      <c r="I57" s="40">
        <v>2326.87</v>
      </c>
      <c r="J57" s="41">
        <v>3202.65</v>
      </c>
      <c r="K57" s="40">
        <v>2215.59</v>
      </c>
      <c r="L57" s="56">
        <f>SUM(L49:L56)</f>
        <v>4791.2000000000007</v>
      </c>
      <c r="M57" s="56">
        <f t="shared" ref="M57:P57" si="16">SUM(M49:M56)</f>
        <v>4791.2000000000007</v>
      </c>
      <c r="N57" s="56">
        <f t="shared" si="16"/>
        <v>4791.2000000000007</v>
      </c>
      <c r="O57" s="56">
        <f t="shared" si="16"/>
        <v>4791.2000000000007</v>
      </c>
      <c r="P57" s="56">
        <f t="shared" si="16"/>
        <v>5814.2000000000007</v>
      </c>
      <c r="Q57" s="60">
        <f>SUM(Q49:Q56)</f>
        <v>70881.98000000001</v>
      </c>
      <c r="R57" s="5"/>
      <c r="S57" s="64">
        <f t="shared" si="1"/>
        <v>70405.469999999987</v>
      </c>
      <c r="T57" s="63">
        <f t="shared" si="2"/>
        <v>-476.51000000002387</v>
      </c>
      <c r="U57" s="2">
        <v>-24050.139999999985</v>
      </c>
      <c r="V57" s="62">
        <f t="shared" si="10"/>
        <v>29864.339999999986</v>
      </c>
      <c r="X57" s="42">
        <v>14789.83</v>
      </c>
    </row>
    <row r="58" spans="1:24">
      <c r="A58" s="19"/>
      <c r="B58" s="28" t="s">
        <v>138</v>
      </c>
      <c r="C58" s="29" t="s">
        <v>139</v>
      </c>
      <c r="D58" s="30"/>
      <c r="E58" s="33">
        <v>92.9</v>
      </c>
      <c r="F58" s="32">
        <v>-87.9</v>
      </c>
      <c r="G58" s="32">
        <v>475</v>
      </c>
      <c r="H58" s="35"/>
      <c r="I58" s="33">
        <v>0</v>
      </c>
      <c r="J58" s="35">
        <v>518</v>
      </c>
      <c r="K58" s="33">
        <v>0</v>
      </c>
      <c r="L58" s="55"/>
      <c r="M58" s="34">
        <v>500</v>
      </c>
      <c r="N58" s="34"/>
      <c r="O58" s="34"/>
      <c r="P58" s="34"/>
      <c r="Q58" s="59">
        <f t="shared" si="15"/>
        <v>1498</v>
      </c>
      <c r="R58" s="5"/>
      <c r="S58" s="64">
        <f t="shared" si="1"/>
        <v>1498</v>
      </c>
      <c r="T58" s="63">
        <f t="shared" si="2"/>
        <v>0</v>
      </c>
      <c r="U58" s="2">
        <v>-132.87999999999965</v>
      </c>
      <c r="V58" s="62">
        <f t="shared" si="10"/>
        <v>132.87999999999965</v>
      </c>
      <c r="X58" s="34">
        <v>325.44</v>
      </c>
    </row>
    <row r="59" spans="1:24">
      <c r="A59" s="19"/>
      <c r="B59" s="28" t="s">
        <v>140</v>
      </c>
      <c r="C59" s="29" t="s">
        <v>141</v>
      </c>
      <c r="D59" s="30"/>
      <c r="E59" s="31"/>
      <c r="F59" s="32">
        <v>795</v>
      </c>
      <c r="G59" s="32">
        <v>895</v>
      </c>
      <c r="H59" s="32">
        <v>-605</v>
      </c>
      <c r="I59" s="33">
        <v>1000</v>
      </c>
      <c r="J59" s="32">
        <v>500</v>
      </c>
      <c r="K59" s="33">
        <v>500</v>
      </c>
      <c r="L59" s="55"/>
      <c r="M59" s="34"/>
      <c r="N59" s="34"/>
      <c r="O59" s="34"/>
      <c r="P59" s="34"/>
      <c r="Q59" s="59">
        <f t="shared" si="15"/>
        <v>3085</v>
      </c>
      <c r="R59" s="5"/>
      <c r="S59" s="64">
        <f t="shared" si="1"/>
        <v>3085</v>
      </c>
      <c r="T59" s="63">
        <f t="shared" si="2"/>
        <v>0</v>
      </c>
      <c r="U59" s="2">
        <v>1771.2599999999993</v>
      </c>
      <c r="V59" s="62">
        <f t="shared" si="10"/>
        <v>-1771.2599999999993</v>
      </c>
      <c r="X59" s="34">
        <v>-135.63</v>
      </c>
    </row>
    <row r="60" spans="1:24">
      <c r="A60" s="19"/>
      <c r="B60" s="28" t="s">
        <v>142</v>
      </c>
      <c r="C60" s="29" t="s">
        <v>143</v>
      </c>
      <c r="D60" s="30"/>
      <c r="E60" s="33">
        <v>46.16</v>
      </c>
      <c r="F60" s="32">
        <v>46.16</v>
      </c>
      <c r="G60" s="32">
        <v>46.16</v>
      </c>
      <c r="H60" s="32">
        <v>5395.49</v>
      </c>
      <c r="I60" s="33">
        <v>14.99</v>
      </c>
      <c r="J60" s="32">
        <v>28.44</v>
      </c>
      <c r="K60" s="33">
        <v>189</v>
      </c>
      <c r="L60" s="55">
        <v>189</v>
      </c>
      <c r="M60" s="34">
        <v>189</v>
      </c>
      <c r="N60" s="34">
        <v>189</v>
      </c>
      <c r="O60" s="34">
        <v>189</v>
      </c>
      <c r="P60" s="34">
        <v>200</v>
      </c>
      <c r="Q60" s="59">
        <f t="shared" si="15"/>
        <v>6722.3999999999987</v>
      </c>
      <c r="R60" s="5"/>
      <c r="S60" s="64">
        <f t="shared" si="1"/>
        <v>6722.3999999999987</v>
      </c>
      <c r="T60" s="63">
        <f t="shared" si="2"/>
        <v>0</v>
      </c>
      <c r="U60" s="2">
        <v>624.34999999999854</v>
      </c>
      <c r="V60" s="62">
        <f t="shared" si="10"/>
        <v>-424.34999999999854</v>
      </c>
      <c r="X60" s="34">
        <v>-290.45999999999998</v>
      </c>
    </row>
    <row r="61" spans="1:24">
      <c r="A61" s="19"/>
      <c r="B61" s="28" t="s">
        <v>144</v>
      </c>
      <c r="C61" s="29" t="s">
        <v>145</v>
      </c>
      <c r="D61" s="30"/>
      <c r="E61" s="33">
        <v>5320.5</v>
      </c>
      <c r="F61" s="32">
        <v>1330</v>
      </c>
      <c r="G61" s="32">
        <v>1330</v>
      </c>
      <c r="H61" s="32">
        <v>1330</v>
      </c>
      <c r="I61" s="33">
        <v>1330</v>
      </c>
      <c r="J61" s="32">
        <v>1330</v>
      </c>
      <c r="K61" s="33">
        <v>0</v>
      </c>
      <c r="L61" s="55">
        <v>1330</v>
      </c>
      <c r="M61" s="34">
        <v>1330</v>
      </c>
      <c r="N61" s="34">
        <v>1330</v>
      </c>
      <c r="O61" s="34">
        <v>1330</v>
      </c>
      <c r="P61" s="34">
        <v>1330</v>
      </c>
      <c r="Q61" s="59">
        <f t="shared" si="15"/>
        <v>18620.5</v>
      </c>
      <c r="R61" s="5"/>
      <c r="S61" s="64">
        <f t="shared" si="1"/>
        <v>18620.5</v>
      </c>
      <c r="T61" s="63">
        <f t="shared" si="2"/>
        <v>0</v>
      </c>
      <c r="U61" s="2">
        <v>1886.9800000000014</v>
      </c>
      <c r="V61" s="62">
        <f t="shared" si="10"/>
        <v>-556.98000000000138</v>
      </c>
      <c r="X61" s="34">
        <v>386.51</v>
      </c>
    </row>
    <row r="62" spans="1:24">
      <c r="A62" s="19"/>
      <c r="B62" s="28" t="s">
        <v>146</v>
      </c>
      <c r="C62" s="29" t="s">
        <v>147</v>
      </c>
      <c r="D62" s="30"/>
      <c r="E62" s="33">
        <v>2500</v>
      </c>
      <c r="F62" s="32">
        <v>2640</v>
      </c>
      <c r="G62" s="32">
        <v>1448.95</v>
      </c>
      <c r="H62" s="32">
        <v>1516.99</v>
      </c>
      <c r="I62" s="33">
        <v>1400</v>
      </c>
      <c r="J62" s="32">
        <v>1200</v>
      </c>
      <c r="K62" s="33">
        <v>1506</v>
      </c>
      <c r="L62" s="55">
        <v>1416.6666666666667</v>
      </c>
      <c r="M62" s="34">
        <v>1416.6666666666667</v>
      </c>
      <c r="N62" s="34">
        <v>1416.6666666666667</v>
      </c>
      <c r="O62" s="34">
        <v>1416.6666666666667</v>
      </c>
      <c r="P62" s="34">
        <v>1416.6666666666667</v>
      </c>
      <c r="Q62" s="59">
        <f t="shared" si="15"/>
        <v>19295.273333333334</v>
      </c>
      <c r="R62" s="5"/>
      <c r="S62" s="64">
        <f t="shared" si="1"/>
        <v>19295.273333333334</v>
      </c>
      <c r="T62" s="63">
        <f t="shared" si="2"/>
        <v>0</v>
      </c>
      <c r="U62" s="2">
        <v>1457.7199999999957</v>
      </c>
      <c r="V62" s="62">
        <f t="shared" si="10"/>
        <v>-41.053333333328965</v>
      </c>
      <c r="X62" s="34">
        <v>571.14</v>
      </c>
    </row>
    <row r="63" spans="1:24">
      <c r="A63" s="19"/>
      <c r="B63" s="28" t="s">
        <v>148</v>
      </c>
      <c r="C63" s="29" t="s">
        <v>149</v>
      </c>
      <c r="D63" s="30"/>
      <c r="E63" s="33">
        <v>1958.05</v>
      </c>
      <c r="F63" s="32">
        <v>2600.08</v>
      </c>
      <c r="G63" s="32">
        <v>1628.99</v>
      </c>
      <c r="H63" s="32">
        <v>1600.82</v>
      </c>
      <c r="I63" s="33">
        <v>1667.05</v>
      </c>
      <c r="J63" s="32">
        <v>1456.51</v>
      </c>
      <c r="K63" s="33">
        <v>1746.78</v>
      </c>
      <c r="L63" s="55">
        <v>2083.3333333333335</v>
      </c>
      <c r="M63" s="34">
        <v>2083.3333333333335</v>
      </c>
      <c r="N63" s="34">
        <v>2083.3333333333335</v>
      </c>
      <c r="O63" s="34">
        <v>2083.3333333333335</v>
      </c>
      <c r="P63" s="34">
        <v>2146.33</v>
      </c>
      <c r="Q63" s="59">
        <f t="shared" si="15"/>
        <v>23137.943333333329</v>
      </c>
      <c r="R63" s="5"/>
      <c r="S63" s="64">
        <f t="shared" si="1"/>
        <v>23137.943333333329</v>
      </c>
      <c r="T63" s="63">
        <f t="shared" si="2"/>
        <v>0</v>
      </c>
      <c r="U63" s="2">
        <v>-1179.4599999999955</v>
      </c>
      <c r="V63" s="62">
        <f t="shared" si="10"/>
        <v>3325.7899999999954</v>
      </c>
      <c r="X63" s="34">
        <v>2151.5100000000002</v>
      </c>
    </row>
    <row r="64" spans="1:24">
      <c r="A64" s="19"/>
      <c r="B64" s="28" t="s">
        <v>150</v>
      </c>
      <c r="C64" s="29" t="s">
        <v>151</v>
      </c>
      <c r="D64" s="30"/>
      <c r="E64" s="31"/>
      <c r="F64" s="35"/>
      <c r="G64" s="35"/>
      <c r="H64" s="35"/>
      <c r="I64" s="33">
        <v>0</v>
      </c>
      <c r="J64" s="35">
        <v>0</v>
      </c>
      <c r="K64" s="33">
        <v>0</v>
      </c>
      <c r="L64" s="55"/>
      <c r="M64" s="34"/>
      <c r="N64" s="34"/>
      <c r="O64" s="34"/>
      <c r="P64" s="34">
        <v>500</v>
      </c>
      <c r="Q64" s="59">
        <f t="shared" si="15"/>
        <v>500</v>
      </c>
      <c r="R64" s="5"/>
      <c r="S64" s="64">
        <f t="shared" si="1"/>
        <v>500</v>
      </c>
      <c r="T64" s="63">
        <f t="shared" si="2"/>
        <v>0</v>
      </c>
      <c r="U64" s="2">
        <v>-266.17999999999995</v>
      </c>
      <c r="V64" s="62">
        <f t="shared" si="10"/>
        <v>766.18</v>
      </c>
      <c r="X64" s="34">
        <v>133.09</v>
      </c>
    </row>
    <row r="65" spans="1:25">
      <c r="A65" s="19"/>
      <c r="B65" s="28" t="s">
        <v>152</v>
      </c>
      <c r="C65" s="29" t="s">
        <v>153</v>
      </c>
      <c r="D65" s="30"/>
      <c r="E65" s="33">
        <v>17400</v>
      </c>
      <c r="F65" s="32">
        <v>8700</v>
      </c>
      <c r="G65" s="32">
        <v>8700</v>
      </c>
      <c r="H65" s="32">
        <v>8700</v>
      </c>
      <c r="I65" s="33">
        <v>8700</v>
      </c>
      <c r="J65" s="32">
        <v>8700</v>
      </c>
      <c r="K65" s="33">
        <v>8700</v>
      </c>
      <c r="L65" s="55">
        <v>8700</v>
      </c>
      <c r="M65" s="34">
        <v>8700</v>
      </c>
      <c r="N65" s="34">
        <v>8700</v>
      </c>
      <c r="O65" s="34">
        <v>8700</v>
      </c>
      <c r="P65" s="34">
        <v>8700</v>
      </c>
      <c r="Q65" s="59">
        <f t="shared" si="15"/>
        <v>113100</v>
      </c>
      <c r="R65" s="5"/>
      <c r="S65" s="64">
        <f t="shared" si="1"/>
        <v>113100</v>
      </c>
      <c r="T65" s="63">
        <f t="shared" si="2"/>
        <v>0</v>
      </c>
      <c r="U65" s="2">
        <v>0</v>
      </c>
      <c r="V65" s="62">
        <f t="shared" si="10"/>
        <v>8700</v>
      </c>
      <c r="X65" s="34">
        <v>10800</v>
      </c>
    </row>
    <row r="66" spans="1:25">
      <c r="A66" s="19"/>
      <c r="B66" s="28" t="s">
        <v>154</v>
      </c>
      <c r="C66" s="29" t="s">
        <v>155</v>
      </c>
      <c r="D66" s="30"/>
      <c r="E66" s="33">
        <v>325.66000000000003</v>
      </c>
      <c r="F66" s="32">
        <v>140</v>
      </c>
      <c r="G66" s="32">
        <v>190</v>
      </c>
      <c r="H66" s="35"/>
      <c r="I66" s="33">
        <v>125</v>
      </c>
      <c r="J66" s="35">
        <v>0</v>
      </c>
      <c r="K66" s="33">
        <v>0</v>
      </c>
      <c r="L66" s="55"/>
      <c r="M66" s="34"/>
      <c r="N66" s="34"/>
      <c r="O66" s="34"/>
      <c r="P66" s="34"/>
      <c r="Q66" s="59">
        <f t="shared" si="15"/>
        <v>780.66000000000008</v>
      </c>
      <c r="R66" s="5"/>
      <c r="S66" s="64">
        <f t="shared" si="1"/>
        <v>780.66000000000008</v>
      </c>
      <c r="T66" s="63">
        <f t="shared" si="2"/>
        <v>0</v>
      </c>
      <c r="U66" s="2">
        <v>-80.479999999999791</v>
      </c>
      <c r="V66" s="62">
        <f t="shared" si="10"/>
        <v>80.479999999999791</v>
      </c>
      <c r="X66" s="34">
        <v>102.74</v>
      </c>
    </row>
    <row r="67" spans="1:25">
      <c r="A67" s="19"/>
      <c r="B67" s="28" t="s">
        <v>156</v>
      </c>
      <c r="C67" s="29" t="s">
        <v>157</v>
      </c>
      <c r="D67" s="30"/>
      <c r="E67" s="31"/>
      <c r="F67" s="32">
        <v>2491.13</v>
      </c>
      <c r="G67" s="35"/>
      <c r="H67" s="35"/>
      <c r="I67" s="33">
        <v>0</v>
      </c>
      <c r="J67" s="35">
        <v>0</v>
      </c>
      <c r="K67" s="33">
        <v>0</v>
      </c>
      <c r="L67" s="55"/>
      <c r="M67" s="34"/>
      <c r="N67" s="34"/>
      <c r="O67" s="34"/>
      <c r="P67" s="34"/>
      <c r="Q67" s="59">
        <f t="shared" si="15"/>
        <v>2491.13</v>
      </c>
      <c r="R67" s="5"/>
      <c r="S67" s="64">
        <f t="shared" si="1"/>
        <v>2491.13</v>
      </c>
      <c r="T67" s="63">
        <f t="shared" si="2"/>
        <v>0</v>
      </c>
      <c r="U67" s="2">
        <v>622.78000000000065</v>
      </c>
      <c r="V67" s="62">
        <f t="shared" si="10"/>
        <v>-622.78000000000065</v>
      </c>
      <c r="X67" s="34">
        <v>-311.39</v>
      </c>
    </row>
    <row r="68" spans="1:25" ht="22.5">
      <c r="A68" s="19"/>
      <c r="B68" s="28" t="s">
        <v>158</v>
      </c>
      <c r="C68" s="29" t="s">
        <v>159</v>
      </c>
      <c r="D68" s="30"/>
      <c r="E68" s="33">
        <v>3717.5</v>
      </c>
      <c r="F68" s="35"/>
      <c r="G68" s="32">
        <v>705.37</v>
      </c>
      <c r="H68" s="32">
        <v>3010</v>
      </c>
      <c r="I68" s="33">
        <v>0</v>
      </c>
      <c r="J68" s="32">
        <v>0</v>
      </c>
      <c r="K68" s="33">
        <v>0</v>
      </c>
      <c r="L68" s="55">
        <v>5833.333333333333</v>
      </c>
      <c r="M68" s="34">
        <v>5833.333333333333</v>
      </c>
      <c r="N68" s="34">
        <v>5833.333333333333</v>
      </c>
      <c r="O68" s="34">
        <v>5833.333333333333</v>
      </c>
      <c r="P68" s="34">
        <f>5833.33333333333</f>
        <v>5833.3333333333303</v>
      </c>
      <c r="Q68" s="59">
        <f t="shared" si="15"/>
        <v>36599.53666666666</v>
      </c>
      <c r="R68" s="5"/>
      <c r="S68" s="64">
        <f t="shared" si="1"/>
        <v>36599.53666666666</v>
      </c>
      <c r="T68" s="63">
        <f t="shared" si="2"/>
        <v>0</v>
      </c>
      <c r="U68" s="2">
        <v>-15641.780000000006</v>
      </c>
      <c r="V68" s="62">
        <f t="shared" si="10"/>
        <v>21475.113333333335</v>
      </c>
      <c r="X68" s="34">
        <v>7820.89</v>
      </c>
    </row>
    <row r="69" spans="1:25">
      <c r="A69" s="19"/>
      <c r="B69" s="28" t="s">
        <v>160</v>
      </c>
      <c r="C69" s="29" t="s">
        <v>161</v>
      </c>
      <c r="D69" s="30"/>
      <c r="E69" s="31"/>
      <c r="F69" s="35"/>
      <c r="G69" s="35"/>
      <c r="H69" s="35"/>
      <c r="I69" s="33">
        <v>0</v>
      </c>
      <c r="J69" s="35">
        <v>15</v>
      </c>
      <c r="K69" s="33">
        <v>0</v>
      </c>
      <c r="L69" s="55">
        <v>200</v>
      </c>
      <c r="M69" s="55">
        <v>200</v>
      </c>
      <c r="N69" s="55">
        <v>200</v>
      </c>
      <c r="O69" s="55">
        <v>200</v>
      </c>
      <c r="P69" s="55">
        <v>200</v>
      </c>
      <c r="Q69" s="59">
        <f t="shared" si="15"/>
        <v>1015</v>
      </c>
      <c r="R69" s="5"/>
      <c r="S69" s="64">
        <f t="shared" si="1"/>
        <v>1015</v>
      </c>
      <c r="T69" s="63">
        <f t="shared" si="2"/>
        <v>0</v>
      </c>
      <c r="U69" s="2">
        <v>-853.74000000000024</v>
      </c>
      <c r="V69" s="62">
        <f t="shared" si="10"/>
        <v>1053.7400000000002</v>
      </c>
      <c r="X69" s="34">
        <v>434.37</v>
      </c>
    </row>
    <row r="70" spans="1:25">
      <c r="A70" s="19"/>
      <c r="B70" s="28" t="s">
        <v>162</v>
      </c>
      <c r="C70" s="29" t="s">
        <v>163</v>
      </c>
      <c r="D70" s="30"/>
      <c r="E70" s="31"/>
      <c r="F70" s="35"/>
      <c r="G70" s="32">
        <v>2247.2199999999998</v>
      </c>
      <c r="H70" s="35"/>
      <c r="I70" s="33">
        <v>582.07000000000005</v>
      </c>
      <c r="J70" s="35">
        <v>0</v>
      </c>
      <c r="K70" s="33">
        <v>54.15</v>
      </c>
      <c r="L70" s="55"/>
      <c r="M70" s="34"/>
      <c r="N70" s="34"/>
      <c r="O70" s="34"/>
      <c r="P70" s="34">
        <v>500</v>
      </c>
      <c r="Q70" s="59">
        <f t="shared" si="15"/>
        <v>3383.44</v>
      </c>
      <c r="R70" s="5"/>
      <c r="S70" s="64">
        <f t="shared" si="1"/>
        <v>3383.44</v>
      </c>
      <c r="T70" s="63">
        <f t="shared" si="2"/>
        <v>0</v>
      </c>
      <c r="U70" s="2">
        <v>-425.46999999999844</v>
      </c>
      <c r="V70" s="62">
        <f t="shared" si="10"/>
        <v>925.46999999999844</v>
      </c>
      <c r="X70" s="34">
        <v>503.77</v>
      </c>
    </row>
    <row r="71" spans="1:25">
      <c r="A71" s="19"/>
      <c r="B71" s="28" t="s">
        <v>164</v>
      </c>
      <c r="C71" s="29" t="s">
        <v>165</v>
      </c>
      <c r="D71" s="30"/>
      <c r="E71" s="31"/>
      <c r="F71" s="35"/>
      <c r="G71" s="32">
        <v>3800</v>
      </c>
      <c r="H71" s="35"/>
      <c r="I71" s="33">
        <v>0</v>
      </c>
      <c r="J71" s="35">
        <v>950</v>
      </c>
      <c r="K71" s="33">
        <v>0</v>
      </c>
      <c r="L71" s="55"/>
      <c r="M71" s="34"/>
      <c r="N71" s="34"/>
      <c r="O71" s="34"/>
      <c r="P71" s="34"/>
      <c r="Q71" s="59">
        <f t="shared" si="15"/>
        <v>4750</v>
      </c>
      <c r="R71" s="5"/>
      <c r="S71" s="64">
        <f t="shared" si="1"/>
        <v>4750</v>
      </c>
      <c r="T71" s="63">
        <f t="shared" si="2"/>
        <v>0</v>
      </c>
      <c r="U71" s="2">
        <v>1900</v>
      </c>
      <c r="V71" s="62">
        <f t="shared" si="10"/>
        <v>-1900</v>
      </c>
      <c r="X71" s="34">
        <v>-475</v>
      </c>
    </row>
    <row r="72" spans="1:25">
      <c r="A72" s="19"/>
      <c r="B72" s="28" t="s">
        <v>166</v>
      </c>
      <c r="C72" s="29" t="s">
        <v>167</v>
      </c>
      <c r="D72" s="30"/>
      <c r="E72" s="31"/>
      <c r="F72" s="32">
        <v>8733.32</v>
      </c>
      <c r="G72" s="32">
        <v>1234.94</v>
      </c>
      <c r="H72" s="32">
        <v>6921.75</v>
      </c>
      <c r="I72" s="33">
        <v>22772.03</v>
      </c>
      <c r="J72" s="32">
        <v>10267.25</v>
      </c>
      <c r="K72" s="33">
        <v>4949.79</v>
      </c>
      <c r="L72" s="55">
        <v>20596.410833333332</v>
      </c>
      <c r="M72" s="34">
        <v>20596.410833333332</v>
      </c>
      <c r="N72" s="34">
        <v>20596.410833333332</v>
      </c>
      <c r="O72" s="34">
        <v>20596.410833333332</v>
      </c>
      <c r="P72" s="34">
        <v>20596.410833333332</v>
      </c>
      <c r="Q72" s="59">
        <f t="shared" si="15"/>
        <v>157861.13416666666</v>
      </c>
      <c r="R72" s="5"/>
      <c r="S72" s="64">
        <f t="shared" ref="S72:S89" si="17">SUM(E72:P72)</f>
        <v>157861.13416666666</v>
      </c>
      <c r="T72" s="63">
        <f t="shared" ref="T72:T89" si="18">SUM(E72:P72)-Q72</f>
        <v>0</v>
      </c>
      <c r="U72" s="2">
        <v>-24507.460000000021</v>
      </c>
      <c r="V72" s="62">
        <f t="shared" si="10"/>
        <v>45103.870833333349</v>
      </c>
      <c r="X72" s="34">
        <v>28773.37</v>
      </c>
    </row>
    <row r="73" spans="1:25" ht="22.5">
      <c r="A73" s="19"/>
      <c r="B73" s="28" t="s">
        <v>168</v>
      </c>
      <c r="C73" s="29" t="s">
        <v>169</v>
      </c>
      <c r="D73" s="30"/>
      <c r="E73" s="31"/>
      <c r="F73" s="35"/>
      <c r="G73" s="35"/>
      <c r="H73" s="32">
        <v>24</v>
      </c>
      <c r="I73" s="33">
        <v>0</v>
      </c>
      <c r="J73" s="32">
        <v>0</v>
      </c>
      <c r="K73" s="33">
        <v>0</v>
      </c>
      <c r="L73" s="55"/>
      <c r="M73" s="34"/>
      <c r="N73" s="34"/>
      <c r="O73" s="34"/>
      <c r="P73" s="34"/>
      <c r="Q73" s="59">
        <f t="shared" si="15"/>
        <v>24</v>
      </c>
      <c r="R73" s="5"/>
      <c r="S73" s="64">
        <f t="shared" si="17"/>
        <v>24</v>
      </c>
      <c r="T73" s="63">
        <f t="shared" si="18"/>
        <v>0</v>
      </c>
      <c r="U73" s="2">
        <v>6</v>
      </c>
      <c r="V73" s="62">
        <f t="shared" si="10"/>
        <v>-6</v>
      </c>
      <c r="X73" s="34">
        <v>-3</v>
      </c>
    </row>
    <row r="74" spans="1:25">
      <c r="A74" s="19"/>
      <c r="B74" s="28" t="s">
        <v>170</v>
      </c>
      <c r="C74" s="29" t="s">
        <v>171</v>
      </c>
      <c r="D74" s="30"/>
      <c r="E74" s="33">
        <v>5418.68</v>
      </c>
      <c r="F74" s="32">
        <v>1886.28</v>
      </c>
      <c r="G74" s="32">
        <v>1076.95</v>
      </c>
      <c r="H74" s="32">
        <v>2810</v>
      </c>
      <c r="I74" s="33">
        <v>0</v>
      </c>
      <c r="J74" s="32">
        <v>522.67999999999995</v>
      </c>
      <c r="K74" s="33">
        <v>0</v>
      </c>
      <c r="L74" s="55">
        <v>2000</v>
      </c>
      <c r="M74" s="34">
        <v>2000</v>
      </c>
      <c r="N74" s="34">
        <v>2000</v>
      </c>
      <c r="O74" s="34">
        <v>2000</v>
      </c>
      <c r="P74" s="34"/>
      <c r="Q74" s="59">
        <f t="shared" si="15"/>
        <v>19714.59</v>
      </c>
      <c r="R74" s="5"/>
      <c r="S74" s="64">
        <f t="shared" si="17"/>
        <v>19714.59</v>
      </c>
      <c r="T74" s="63">
        <f t="shared" si="18"/>
        <v>0</v>
      </c>
      <c r="U74" s="2">
        <v>676.10000000000582</v>
      </c>
      <c r="V74" s="62">
        <f t="shared" si="10"/>
        <v>-676.10000000000582</v>
      </c>
      <c r="X74" s="34">
        <v>-76.709999999999994</v>
      </c>
    </row>
    <row r="75" spans="1:25">
      <c r="A75" s="19"/>
      <c r="B75" s="28" t="s">
        <v>172</v>
      </c>
      <c r="C75" s="29" t="s">
        <v>173</v>
      </c>
      <c r="D75" s="30"/>
      <c r="E75" s="31"/>
      <c r="F75" s="35"/>
      <c r="G75" s="35"/>
      <c r="H75" s="35"/>
      <c r="I75" s="33">
        <v>0</v>
      </c>
      <c r="J75" s="35">
        <v>0</v>
      </c>
      <c r="K75" s="33">
        <v>0</v>
      </c>
      <c r="L75" s="55"/>
      <c r="M75" s="34"/>
      <c r="N75" s="34"/>
      <c r="O75" s="34"/>
      <c r="P75" s="34"/>
      <c r="Q75" s="59">
        <f t="shared" si="15"/>
        <v>0</v>
      </c>
      <c r="R75" s="5"/>
      <c r="S75" s="64">
        <f t="shared" si="17"/>
        <v>0</v>
      </c>
      <c r="T75" s="63">
        <f t="shared" si="18"/>
        <v>0</v>
      </c>
      <c r="U75" s="2">
        <v>-12.5</v>
      </c>
      <c r="V75" s="62">
        <f t="shared" si="10"/>
        <v>12.5</v>
      </c>
      <c r="X75" s="34">
        <v>6.25</v>
      </c>
    </row>
    <row r="76" spans="1:25">
      <c r="A76" s="19"/>
      <c r="B76" s="28" t="s">
        <v>174</v>
      </c>
      <c r="C76" s="29" t="s">
        <v>175</v>
      </c>
      <c r="D76" s="30"/>
      <c r="E76" s="31"/>
      <c r="F76" s="35"/>
      <c r="G76" s="35"/>
      <c r="H76" s="35"/>
      <c r="I76" s="33">
        <v>330</v>
      </c>
      <c r="J76" s="35"/>
      <c r="K76" s="33"/>
      <c r="L76" s="54"/>
      <c r="M76" s="36"/>
      <c r="N76" s="36"/>
      <c r="O76" s="36"/>
      <c r="P76" s="36"/>
      <c r="Q76" s="59">
        <f t="shared" si="15"/>
        <v>330</v>
      </c>
      <c r="R76" s="5"/>
      <c r="S76" s="64">
        <f t="shared" si="17"/>
        <v>330</v>
      </c>
      <c r="T76" s="63">
        <f t="shared" si="18"/>
        <v>0</v>
      </c>
      <c r="U76" s="2">
        <v>330</v>
      </c>
      <c r="V76" s="62">
        <f t="shared" si="10"/>
        <v>-330</v>
      </c>
      <c r="X76" s="36"/>
    </row>
    <row r="77" spans="1:25">
      <c r="A77" s="19"/>
      <c r="B77" s="28" t="s">
        <v>176</v>
      </c>
      <c r="C77" s="29" t="s">
        <v>177</v>
      </c>
      <c r="D77" s="30"/>
      <c r="E77" s="33">
        <v>10000</v>
      </c>
      <c r="F77" s="35"/>
      <c r="G77" s="32">
        <v>8000</v>
      </c>
      <c r="H77" s="35"/>
      <c r="I77" s="33">
        <v>4000</v>
      </c>
      <c r="J77" s="35">
        <v>4000</v>
      </c>
      <c r="K77" s="33">
        <v>8000</v>
      </c>
      <c r="L77" s="55"/>
      <c r="M77" s="34"/>
      <c r="N77" s="34"/>
      <c r="O77" s="34"/>
      <c r="P77" s="34"/>
      <c r="Q77" s="59">
        <f t="shared" si="15"/>
        <v>34000</v>
      </c>
      <c r="R77" s="5"/>
      <c r="S77" s="64">
        <f t="shared" si="17"/>
        <v>34000</v>
      </c>
      <c r="T77" s="63">
        <f t="shared" si="18"/>
        <v>0</v>
      </c>
      <c r="U77" s="2">
        <v>12500</v>
      </c>
      <c r="V77" s="62">
        <f t="shared" si="10"/>
        <v>-12500</v>
      </c>
      <c r="X77" s="34">
        <v>-2250</v>
      </c>
    </row>
    <row r="78" spans="1:25">
      <c r="A78" s="19"/>
      <c r="B78" s="28" t="s">
        <v>178</v>
      </c>
      <c r="C78" s="29" t="s">
        <v>179</v>
      </c>
      <c r="D78" s="30"/>
      <c r="E78" s="33">
        <v>1350</v>
      </c>
      <c r="F78" s="32">
        <v>1350</v>
      </c>
      <c r="G78" s="32">
        <v>1350</v>
      </c>
      <c r="H78" s="32">
        <v>1350</v>
      </c>
      <c r="I78" s="33">
        <v>1350</v>
      </c>
      <c r="J78" s="32">
        <v>1350</v>
      </c>
      <c r="K78" s="33">
        <v>1350</v>
      </c>
      <c r="L78" s="55"/>
      <c r="M78" s="34"/>
      <c r="N78" s="34"/>
      <c r="O78" s="34"/>
      <c r="P78" s="34"/>
      <c r="Q78" s="59">
        <f t="shared" si="15"/>
        <v>9450</v>
      </c>
      <c r="R78" s="5"/>
      <c r="S78" s="64">
        <f t="shared" si="17"/>
        <v>9450</v>
      </c>
      <c r="T78" s="63">
        <f t="shared" si="18"/>
        <v>0</v>
      </c>
      <c r="U78" s="2">
        <v>4050</v>
      </c>
      <c r="V78" s="62">
        <f t="shared" si="10"/>
        <v>-4050</v>
      </c>
      <c r="X78" s="34">
        <v>-675</v>
      </c>
      <c r="Y78" s="62"/>
    </row>
    <row r="79" spans="1:25" ht="22.5">
      <c r="A79" s="19"/>
      <c r="B79" s="28" t="s">
        <v>180</v>
      </c>
      <c r="C79" s="29" t="s">
        <v>181</v>
      </c>
      <c r="D79" s="30"/>
      <c r="E79" s="33">
        <v>4613.55</v>
      </c>
      <c r="F79" s="35"/>
      <c r="G79" s="35"/>
      <c r="H79" s="32">
        <v>2967.97</v>
      </c>
      <c r="I79" s="33">
        <v>1291.1199999999999</v>
      </c>
      <c r="J79" s="32">
        <v>2931.08</v>
      </c>
      <c r="K79" s="33">
        <f>1607.19+25</f>
        <v>1632.19</v>
      </c>
      <c r="L79" s="55">
        <v>800</v>
      </c>
      <c r="M79" s="34">
        <v>800</v>
      </c>
      <c r="N79" s="34">
        <v>800</v>
      </c>
      <c r="O79" s="34">
        <v>800</v>
      </c>
      <c r="P79" s="34">
        <v>800</v>
      </c>
      <c r="Q79" s="59">
        <f t="shared" si="15"/>
        <v>17435.91</v>
      </c>
      <c r="R79" s="5"/>
      <c r="S79" s="64">
        <f t="shared" si="17"/>
        <v>17435.91</v>
      </c>
      <c r="T79" s="63">
        <f t="shared" si="18"/>
        <v>0</v>
      </c>
      <c r="U79" s="2">
        <v>5055.0799999999963</v>
      </c>
      <c r="V79" s="62">
        <f t="shared" si="10"/>
        <v>-4255.0799999999963</v>
      </c>
      <c r="X79" s="34">
        <v>-416.44</v>
      </c>
    </row>
    <row r="80" spans="1:25" ht="45">
      <c r="A80" s="19"/>
      <c r="B80" s="37" t="s">
        <v>182</v>
      </c>
      <c r="C80" s="38"/>
      <c r="D80" s="39"/>
      <c r="E80" s="40">
        <v>52743</v>
      </c>
      <c r="F80" s="41">
        <v>30624.07</v>
      </c>
      <c r="G80" s="41">
        <v>33128.58</v>
      </c>
      <c r="H80" s="41">
        <v>35022.019999999997</v>
      </c>
      <c r="I80" s="40">
        <v>44562.26</v>
      </c>
      <c r="J80" s="41">
        <v>33768.959999999999</v>
      </c>
      <c r="K80" s="40">
        <f>SUM(K58:K79)</f>
        <v>28627.909999999996</v>
      </c>
      <c r="L80" s="56">
        <f>SUM(L58:L79)</f>
        <v>43148.744166666664</v>
      </c>
      <c r="M80" s="56">
        <f t="shared" ref="M80:P80" si="19">SUM(M58:M79)</f>
        <v>43648.744166666664</v>
      </c>
      <c r="N80" s="56">
        <f t="shared" si="19"/>
        <v>43148.744166666664</v>
      </c>
      <c r="O80" s="56">
        <f t="shared" si="19"/>
        <v>43148.744166666664</v>
      </c>
      <c r="P80" s="56">
        <f t="shared" si="19"/>
        <v>42222.74083333333</v>
      </c>
      <c r="Q80" s="60">
        <f>SUM(Q58:Q79)</f>
        <v>473794.51749999996</v>
      </c>
      <c r="R80" s="5"/>
      <c r="S80" s="64">
        <f t="shared" si="17"/>
        <v>473794.51749999996</v>
      </c>
      <c r="T80" s="63">
        <f t="shared" si="18"/>
        <v>0</v>
      </c>
      <c r="U80" s="2">
        <v>-12219.679999999935</v>
      </c>
      <c r="V80" s="62">
        <f t="shared" si="10"/>
        <v>54442.420833333264</v>
      </c>
      <c r="X80" s="42">
        <v>47375.45</v>
      </c>
    </row>
    <row r="81" spans="1:24">
      <c r="A81" s="19"/>
      <c r="B81" s="28" t="s">
        <v>183</v>
      </c>
      <c r="C81" s="29" t="s">
        <v>184</v>
      </c>
      <c r="D81" s="30"/>
      <c r="E81" s="33">
        <v>71.25</v>
      </c>
      <c r="F81" s="35"/>
      <c r="G81" s="35"/>
      <c r="H81" s="35"/>
      <c r="I81" s="33">
        <v>0</v>
      </c>
      <c r="J81" s="35">
        <v>0</v>
      </c>
      <c r="K81" s="33">
        <v>0</v>
      </c>
      <c r="L81" s="55"/>
      <c r="M81" s="34"/>
      <c r="N81" s="34"/>
      <c r="O81" s="34"/>
      <c r="P81" s="34"/>
      <c r="Q81" s="59">
        <f t="shared" si="15"/>
        <v>71.25</v>
      </c>
      <c r="R81" s="5"/>
      <c r="S81" s="64">
        <f t="shared" si="17"/>
        <v>71.25</v>
      </c>
      <c r="T81" s="63">
        <f t="shared" si="18"/>
        <v>0</v>
      </c>
      <c r="U81" s="2">
        <v>17.820000000000014</v>
      </c>
      <c r="V81" s="62">
        <f t="shared" si="10"/>
        <v>-17.820000000000014</v>
      </c>
      <c r="X81" s="34">
        <v>-8.91</v>
      </c>
    </row>
    <row r="82" spans="1:24">
      <c r="A82" s="19"/>
      <c r="B82" s="37" t="s">
        <v>185</v>
      </c>
      <c r="C82" s="38"/>
      <c r="D82" s="39"/>
      <c r="E82" s="40">
        <v>71.25</v>
      </c>
      <c r="F82" s="43"/>
      <c r="G82" s="43"/>
      <c r="H82" s="43"/>
      <c r="I82" s="40">
        <v>0</v>
      </c>
      <c r="J82" s="43">
        <v>0</v>
      </c>
      <c r="K82" s="40">
        <v>0</v>
      </c>
      <c r="L82" s="56">
        <f>SUM(L81)</f>
        <v>0</v>
      </c>
      <c r="M82" s="56">
        <f t="shared" ref="M82:P82" si="20">SUM(M81)</f>
        <v>0</v>
      </c>
      <c r="N82" s="56">
        <f t="shared" si="20"/>
        <v>0</v>
      </c>
      <c r="O82" s="56">
        <f t="shared" si="20"/>
        <v>0</v>
      </c>
      <c r="P82" s="56">
        <f t="shared" si="20"/>
        <v>0</v>
      </c>
      <c r="Q82" s="60">
        <f>SUM(Q81)</f>
        <v>71.25</v>
      </c>
      <c r="R82" s="5"/>
      <c r="S82" s="64">
        <f t="shared" si="17"/>
        <v>71.25</v>
      </c>
      <c r="T82" s="63">
        <f t="shared" si="18"/>
        <v>0</v>
      </c>
      <c r="U82" s="2">
        <v>17.820000000000014</v>
      </c>
      <c r="V82" s="62">
        <f t="shared" si="10"/>
        <v>-17.820000000000014</v>
      </c>
      <c r="X82" s="42">
        <v>-8.91</v>
      </c>
    </row>
    <row r="83" spans="1:24">
      <c r="A83" s="19"/>
      <c r="B83" s="28" t="s">
        <v>186</v>
      </c>
      <c r="C83" s="29" t="s">
        <v>187</v>
      </c>
      <c r="D83" s="30"/>
      <c r="E83" s="33">
        <v>623.37</v>
      </c>
      <c r="F83" s="32">
        <v>1246.74</v>
      </c>
      <c r="G83" s="32">
        <v>830.89</v>
      </c>
      <c r="H83" s="32">
        <v>831</v>
      </c>
      <c r="I83" s="33">
        <v>831</v>
      </c>
      <c r="J83" s="32">
        <v>832</v>
      </c>
      <c r="K83" s="33">
        <v>831</v>
      </c>
      <c r="L83" s="55">
        <f>831+831</f>
        <v>1662</v>
      </c>
      <c r="M83" s="34">
        <v>831</v>
      </c>
      <c r="N83" s="34">
        <v>831</v>
      </c>
      <c r="O83" s="34">
        <v>831</v>
      </c>
      <c r="P83" s="34">
        <v>831</v>
      </c>
      <c r="Q83" s="59">
        <f t="shared" si="15"/>
        <v>11012</v>
      </c>
      <c r="R83" s="5"/>
      <c r="S83" s="64">
        <f t="shared" si="17"/>
        <v>11012</v>
      </c>
      <c r="T83" s="63">
        <f t="shared" si="18"/>
        <v>0</v>
      </c>
      <c r="U83" s="2">
        <v>-274.52000000000044</v>
      </c>
      <c r="V83" s="62">
        <f t="shared" si="10"/>
        <v>1105.5200000000004</v>
      </c>
      <c r="X83" s="34">
        <v>362.07</v>
      </c>
    </row>
    <row r="84" spans="1:24">
      <c r="A84" s="19"/>
      <c r="B84" s="28" t="s">
        <v>188</v>
      </c>
      <c r="C84" s="29" t="s">
        <v>189</v>
      </c>
      <c r="D84" s="30"/>
      <c r="E84" s="33">
        <v>3628.29</v>
      </c>
      <c r="F84" s="32">
        <v>7256.58</v>
      </c>
      <c r="G84" s="32">
        <v>4837.72</v>
      </c>
      <c r="H84" s="32">
        <v>4837.72</v>
      </c>
      <c r="I84" s="33">
        <v>4837.72</v>
      </c>
      <c r="J84" s="32">
        <v>4361.87</v>
      </c>
      <c r="K84" s="33">
        <v>5313.57</v>
      </c>
      <c r="L84" s="55">
        <v>4838</v>
      </c>
      <c r="M84" s="34">
        <v>4838</v>
      </c>
      <c r="N84" s="34">
        <v>4838</v>
      </c>
      <c r="O84" s="34">
        <v>4838</v>
      </c>
      <c r="P84" s="34">
        <f>4838+4838</f>
        <v>9676</v>
      </c>
      <c r="Q84" s="59">
        <f t="shared" si="15"/>
        <v>64101.47</v>
      </c>
      <c r="R84" s="5"/>
      <c r="S84" s="64">
        <f t="shared" si="17"/>
        <v>64101.47</v>
      </c>
      <c r="T84" s="63">
        <f t="shared" si="18"/>
        <v>0</v>
      </c>
      <c r="U84" s="2">
        <v>-1052.0899999999965</v>
      </c>
      <c r="V84" s="62">
        <f t="shared" si="10"/>
        <v>10728.089999999997</v>
      </c>
      <c r="X84" s="34">
        <v>-5537.25</v>
      </c>
    </row>
    <row r="85" spans="1:24">
      <c r="A85" s="19"/>
      <c r="B85" s="28" t="s">
        <v>190</v>
      </c>
      <c r="C85" s="29" t="s">
        <v>191</v>
      </c>
      <c r="D85" s="30"/>
      <c r="E85" s="31"/>
      <c r="F85" s="35"/>
      <c r="G85" s="35"/>
      <c r="H85" s="32">
        <v>390</v>
      </c>
      <c r="I85" s="33">
        <v>63</v>
      </c>
      <c r="J85" s="32">
        <v>52</v>
      </c>
      <c r="K85" s="33">
        <v>45</v>
      </c>
      <c r="L85" s="55"/>
      <c r="M85" s="34">
        <v>71</v>
      </c>
      <c r="N85" s="34"/>
      <c r="O85" s="34"/>
      <c r="P85" s="34"/>
      <c r="Q85" s="59">
        <f t="shared" si="15"/>
        <v>621</v>
      </c>
      <c r="R85" s="5"/>
      <c r="S85" s="64">
        <f t="shared" si="17"/>
        <v>621</v>
      </c>
      <c r="T85" s="63">
        <f t="shared" si="18"/>
        <v>0</v>
      </c>
      <c r="U85" s="2">
        <v>45.740000000000009</v>
      </c>
      <c r="V85" s="62">
        <f t="shared" si="10"/>
        <v>-45.740000000000009</v>
      </c>
      <c r="X85" s="34">
        <v>34.630000000000003</v>
      </c>
    </row>
    <row r="86" spans="1:24">
      <c r="A86" s="19"/>
      <c r="B86" s="37" t="s">
        <v>192</v>
      </c>
      <c r="C86" s="38"/>
      <c r="D86" s="39"/>
      <c r="E86" s="40">
        <v>4251.66</v>
      </c>
      <c r="F86" s="41">
        <v>8503.32</v>
      </c>
      <c r="G86" s="41">
        <v>5668.61</v>
      </c>
      <c r="H86" s="41">
        <v>6058.72</v>
      </c>
      <c r="I86" s="40">
        <v>5731.72</v>
      </c>
      <c r="J86" s="41">
        <v>5245.87</v>
      </c>
      <c r="K86" s="40">
        <v>6189.57</v>
      </c>
      <c r="L86" s="56">
        <f>SUM(L83:L85)</f>
        <v>6500</v>
      </c>
      <c r="M86" s="56">
        <f t="shared" ref="M86:P86" si="21">SUM(M83:M85)</f>
        <v>5740</v>
      </c>
      <c r="N86" s="56">
        <f t="shared" si="21"/>
        <v>5669</v>
      </c>
      <c r="O86" s="56">
        <f t="shared" si="21"/>
        <v>5669</v>
      </c>
      <c r="P86" s="56">
        <f t="shared" si="21"/>
        <v>10507</v>
      </c>
      <c r="Q86" s="60">
        <f>SUM(Q83:Q85)</f>
        <v>75734.47</v>
      </c>
      <c r="R86" s="5"/>
      <c r="S86" s="64">
        <f t="shared" si="17"/>
        <v>75734.47</v>
      </c>
      <c r="T86" s="63">
        <f t="shared" si="18"/>
        <v>0</v>
      </c>
      <c r="U86" s="2">
        <v>-1280.869999999999</v>
      </c>
      <c r="V86" s="62">
        <f t="shared" si="10"/>
        <v>11787.869999999999</v>
      </c>
      <c r="X86" s="42">
        <v>-5140.55</v>
      </c>
    </row>
    <row r="87" spans="1:24" ht="33.75">
      <c r="A87" s="19"/>
      <c r="B87" s="45" t="s">
        <v>193</v>
      </c>
      <c r="C87" s="46"/>
      <c r="D87" s="47"/>
      <c r="E87" s="48">
        <v>87599.58</v>
      </c>
      <c r="F87" s="49">
        <v>42272.68</v>
      </c>
      <c r="G87" s="49">
        <v>40885.11</v>
      </c>
      <c r="H87" s="49">
        <v>42995.22</v>
      </c>
      <c r="I87" s="48">
        <v>52620.85</v>
      </c>
      <c r="J87" s="49">
        <v>42217.48</v>
      </c>
      <c r="K87" s="48">
        <v>37033.07</v>
      </c>
      <c r="L87" s="57">
        <f t="shared" ref="L87:P87" si="22">+L86+L82+L80+L57</f>
        <v>54439.944166666668</v>
      </c>
      <c r="M87" s="50">
        <f t="shared" si="22"/>
        <v>54179.944166666668</v>
      </c>
      <c r="N87" s="50">
        <f t="shared" si="22"/>
        <v>53608.944166666668</v>
      </c>
      <c r="O87" s="50">
        <f t="shared" si="22"/>
        <v>53608.944166666668</v>
      </c>
      <c r="P87" s="50">
        <f t="shared" si="22"/>
        <v>58543.940833333327</v>
      </c>
      <c r="Q87" s="61">
        <f>+Q86+Q82+Q80+Q57</f>
        <v>620482.21749999991</v>
      </c>
      <c r="R87" s="5"/>
      <c r="S87" s="64">
        <f t="shared" si="17"/>
        <v>620005.7074999999</v>
      </c>
      <c r="T87" s="63">
        <f t="shared" si="18"/>
        <v>-476.51000000000931</v>
      </c>
      <c r="U87" s="2">
        <v>-37532.869999999995</v>
      </c>
      <c r="V87" s="62">
        <f t="shared" si="10"/>
        <v>96076.810833333322</v>
      </c>
      <c r="X87" s="50">
        <v>57015.82</v>
      </c>
    </row>
    <row r="88" spans="1:24" ht="22.5">
      <c r="A88" s="19"/>
      <c r="B88" s="45" t="s">
        <v>194</v>
      </c>
      <c r="C88" s="46"/>
      <c r="D88" s="47"/>
      <c r="E88" s="48">
        <v>124139.35</v>
      </c>
      <c r="F88" s="49">
        <v>96491.02</v>
      </c>
      <c r="G88" s="49">
        <v>110741.28</v>
      </c>
      <c r="H88" s="49">
        <v>104851.99</v>
      </c>
      <c r="I88" s="48">
        <v>114591.95</v>
      </c>
      <c r="J88" s="49">
        <v>112933.58</v>
      </c>
      <c r="K88" s="48">
        <v>106850.81</v>
      </c>
      <c r="L88" s="57">
        <f t="shared" ref="L88:P88" si="23">+L87+L48</f>
        <v>128957.18988484849</v>
      </c>
      <c r="M88" s="50">
        <f t="shared" si="23"/>
        <v>128697.18988484849</v>
      </c>
      <c r="N88" s="50">
        <f t="shared" si="23"/>
        <v>128126.18988484849</v>
      </c>
      <c r="O88" s="50">
        <f t="shared" si="23"/>
        <v>128126.18988484849</v>
      </c>
      <c r="P88" s="50">
        <f t="shared" si="23"/>
        <v>109905.38655151514</v>
      </c>
      <c r="Q88" s="61">
        <f>+Q87+Q48</f>
        <v>1394888.6360909091</v>
      </c>
      <c r="R88" s="5"/>
      <c r="S88" s="64">
        <f t="shared" si="17"/>
        <v>1394412.1260909089</v>
      </c>
      <c r="T88" s="63">
        <f t="shared" si="18"/>
        <v>-476.51000000024214</v>
      </c>
      <c r="U88" s="2">
        <v>-51503.450000000186</v>
      </c>
      <c r="V88" s="62">
        <f t="shared" si="10"/>
        <v>161408.83655151533</v>
      </c>
      <c r="X88" s="50">
        <v>130344.71</v>
      </c>
    </row>
    <row r="89" spans="1:24">
      <c r="A89" s="19"/>
      <c r="B89" s="45" t="s">
        <v>195</v>
      </c>
      <c r="C89" s="46"/>
      <c r="D89" s="47"/>
      <c r="E89" s="48">
        <v>-103893.02</v>
      </c>
      <c r="F89" s="49">
        <v>-8578.83</v>
      </c>
      <c r="G89" s="49">
        <v>-44080.54</v>
      </c>
      <c r="H89" s="49">
        <v>8921.6200000000008</v>
      </c>
      <c r="I89" s="48">
        <v>-15985.08</v>
      </c>
      <c r="J89" s="49">
        <v>69677.320000000007</v>
      </c>
      <c r="K89" s="48">
        <v>-32456.93</v>
      </c>
      <c r="L89" s="57">
        <f t="shared" ref="L89:P89" si="24">+L29-L88</f>
        <v>6197.5899551515176</v>
      </c>
      <c r="M89" s="50">
        <f t="shared" si="24"/>
        <v>-47127.631728048465</v>
      </c>
      <c r="N89" s="50">
        <f t="shared" si="24"/>
        <v>-87392.523088048474</v>
      </c>
      <c r="O89" s="50">
        <f t="shared" si="24"/>
        <v>-93047.523088048474</v>
      </c>
      <c r="P89" s="50">
        <f t="shared" si="24"/>
        <v>254636.10024528491</v>
      </c>
      <c r="Q89" s="61">
        <f>+Q29-Q88</f>
        <v>-93605.957703708904</v>
      </c>
      <c r="R89" s="5"/>
      <c r="S89" s="64">
        <f t="shared" si="17"/>
        <v>-93129.447703708953</v>
      </c>
      <c r="T89" s="63">
        <f t="shared" si="18"/>
        <v>476.50999999995111</v>
      </c>
      <c r="U89" s="2">
        <v>141137.03000000003</v>
      </c>
      <c r="V89" s="62">
        <f t="shared" si="10"/>
        <v>113499.07024528488</v>
      </c>
      <c r="X89" s="50">
        <v>85628.04</v>
      </c>
    </row>
    <row r="90" spans="1:24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1"/>
      <c r="Q90" s="5"/>
      <c r="X90" s="21"/>
    </row>
    <row r="91" spans="1:24">
      <c r="A91" s="19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1"/>
      <c r="Q91" s="5"/>
    </row>
    <row r="92" spans="1:24">
      <c r="A92" s="19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1"/>
      <c r="Q92" s="5"/>
    </row>
    <row r="93" spans="1:24">
      <c r="A93" s="68"/>
      <c r="B93" s="96"/>
      <c r="C93" s="97"/>
      <c r="D93" s="98"/>
      <c r="E93" s="69" t="s">
        <v>2</v>
      </c>
      <c r="F93" s="69" t="s">
        <v>2</v>
      </c>
      <c r="G93" s="69" t="s">
        <v>2</v>
      </c>
      <c r="H93" s="69" t="s">
        <v>2</v>
      </c>
      <c r="I93" s="69" t="s">
        <v>2</v>
      </c>
      <c r="J93" s="69" t="s">
        <v>2</v>
      </c>
      <c r="K93" s="69" t="s">
        <v>2</v>
      </c>
      <c r="L93" s="69" t="s">
        <v>196</v>
      </c>
      <c r="M93" s="69" t="s">
        <v>196</v>
      </c>
      <c r="N93" s="69" t="s">
        <v>196</v>
      </c>
      <c r="O93" s="69" t="s">
        <v>196</v>
      </c>
      <c r="P93" s="69" t="s">
        <v>196</v>
      </c>
      <c r="Q93" s="5"/>
    </row>
    <row r="94" spans="1:24">
      <c r="A94" s="68" t="s">
        <v>4</v>
      </c>
      <c r="B94" s="96" t="s">
        <v>5</v>
      </c>
      <c r="C94" s="97"/>
      <c r="D94" s="98"/>
      <c r="E94" s="69" t="s">
        <v>6</v>
      </c>
      <c r="F94" s="70" t="s">
        <v>7</v>
      </c>
      <c r="G94" s="71" t="s">
        <v>8</v>
      </c>
      <c r="H94" s="69" t="s">
        <v>9</v>
      </c>
      <c r="I94" s="69" t="s">
        <v>10</v>
      </c>
      <c r="J94" s="69" t="s">
        <v>11</v>
      </c>
      <c r="K94" s="69" t="s">
        <v>12</v>
      </c>
      <c r="L94" s="69" t="s">
        <v>13</v>
      </c>
      <c r="M94" s="69" t="s">
        <v>14</v>
      </c>
      <c r="N94" s="69" t="s">
        <v>15</v>
      </c>
      <c r="O94" s="69" t="s">
        <v>16</v>
      </c>
      <c r="P94" s="69" t="s">
        <v>17</v>
      </c>
      <c r="Q94" s="5"/>
    </row>
    <row r="95" spans="1:24">
      <c r="A95" s="19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1"/>
      <c r="Q95" s="5"/>
    </row>
    <row r="96" spans="1:24">
      <c r="A96" s="76" t="s">
        <v>18</v>
      </c>
      <c r="B96" s="78" t="s">
        <v>19</v>
      </c>
      <c r="C96" s="79"/>
      <c r="D96" s="80"/>
      <c r="E96" s="6">
        <v>20246.330000000002</v>
      </c>
      <c r="F96" s="15">
        <v>87912.19</v>
      </c>
      <c r="G96" s="6">
        <v>66660.740000000005</v>
      </c>
      <c r="H96" s="6">
        <v>113773.61</v>
      </c>
      <c r="I96" s="12">
        <v>98607</v>
      </c>
      <c r="J96" s="12">
        <v>182611</v>
      </c>
      <c r="K96" s="6">
        <v>74394</v>
      </c>
      <c r="L96" s="6">
        <f>+L29</f>
        <v>135154.77984</v>
      </c>
      <c r="M96" s="6">
        <f t="shared" ref="M96:P96" si="25">+M29</f>
        <v>81569.55815680002</v>
      </c>
      <c r="N96" s="6">
        <f t="shared" si="25"/>
        <v>40733.666796800018</v>
      </c>
      <c r="O96" s="6">
        <f t="shared" si="25"/>
        <v>35078.666796800018</v>
      </c>
      <c r="P96" s="6">
        <f t="shared" si="25"/>
        <v>364541.48679680005</v>
      </c>
      <c r="Q96" s="5"/>
    </row>
    <row r="97" spans="1:17">
      <c r="A97" s="87"/>
      <c r="B97" s="78" t="s">
        <v>20</v>
      </c>
      <c r="C97" s="79"/>
      <c r="D97" s="80"/>
      <c r="E97" s="6">
        <v>-124139.35</v>
      </c>
      <c r="F97" s="15">
        <v>-96491.02</v>
      </c>
      <c r="G97" s="6">
        <v>-110741.28</v>
      </c>
      <c r="H97" s="6">
        <v>-104851.99</v>
      </c>
      <c r="I97" s="6">
        <v>-114592</v>
      </c>
      <c r="J97" s="6">
        <v>-112934</v>
      </c>
      <c r="K97" s="6">
        <v>-106851</v>
      </c>
      <c r="L97" s="6">
        <f>-L88</f>
        <v>-128957.18988484849</v>
      </c>
      <c r="M97" s="6">
        <f t="shared" ref="M97:O97" si="26">-M88</f>
        <v>-128697.18988484849</v>
      </c>
      <c r="N97" s="6">
        <f t="shared" si="26"/>
        <v>-128126.18988484849</v>
      </c>
      <c r="O97" s="6">
        <f t="shared" si="26"/>
        <v>-128126.18988484849</v>
      </c>
      <c r="P97" s="6">
        <f>-P88</f>
        <v>-109905.38655151514</v>
      </c>
      <c r="Q97" s="5"/>
    </row>
    <row r="98" spans="1:17">
      <c r="A98" s="87"/>
      <c r="B98" s="81" t="s">
        <v>21</v>
      </c>
      <c r="C98" s="82"/>
      <c r="D98" s="83"/>
      <c r="E98" s="7">
        <v>-103893.02</v>
      </c>
      <c r="F98" s="17">
        <v>-8578.83</v>
      </c>
      <c r="G98" s="7">
        <v>-44080.54</v>
      </c>
      <c r="H98" s="7">
        <v>8921.6200000000008</v>
      </c>
      <c r="I98" s="7">
        <f>SUM(I96:I97)</f>
        <v>-15985</v>
      </c>
      <c r="J98" s="7">
        <f t="shared" ref="J98:P98" si="27">SUM(J96:J97)</f>
        <v>69677</v>
      </c>
      <c r="K98" s="7">
        <f t="shared" si="27"/>
        <v>-32457</v>
      </c>
      <c r="L98" s="7">
        <f t="shared" si="27"/>
        <v>6197.5899551515176</v>
      </c>
      <c r="M98" s="7">
        <f t="shared" si="27"/>
        <v>-47127.631728048465</v>
      </c>
      <c r="N98" s="7">
        <f t="shared" si="27"/>
        <v>-87392.523088048474</v>
      </c>
      <c r="O98" s="7">
        <f t="shared" si="27"/>
        <v>-93047.523088048474</v>
      </c>
      <c r="P98" s="7">
        <f t="shared" si="27"/>
        <v>254636.10024528491</v>
      </c>
      <c r="Q98" s="5"/>
    </row>
    <row r="99" spans="1:17">
      <c r="A99" s="87"/>
      <c r="B99" s="78" t="s">
        <v>22</v>
      </c>
      <c r="C99" s="79"/>
      <c r="D99" s="80"/>
      <c r="E99" s="6">
        <v>85799.42</v>
      </c>
      <c r="F99" s="15">
        <v>25711</v>
      </c>
      <c r="G99" s="6">
        <v>0</v>
      </c>
      <c r="H99" s="6">
        <v>12923.59</v>
      </c>
      <c r="I99" s="6">
        <v>0</v>
      </c>
      <c r="J99" s="6">
        <v>18054</v>
      </c>
      <c r="K99" s="6">
        <v>2132</v>
      </c>
      <c r="L99" s="6">
        <v>0</v>
      </c>
      <c r="M99" s="6">
        <v>0</v>
      </c>
      <c r="N99" s="6">
        <v>0</v>
      </c>
      <c r="O99" s="6">
        <v>0</v>
      </c>
      <c r="P99" s="6">
        <v>-150488.09</v>
      </c>
      <c r="Q99" s="5"/>
    </row>
    <row r="100" spans="1:17">
      <c r="A100" s="87"/>
      <c r="B100" s="78" t="s">
        <v>23</v>
      </c>
      <c r="C100" s="79"/>
      <c r="D100" s="80"/>
      <c r="E100" s="6">
        <v>0</v>
      </c>
      <c r="F100" s="15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5"/>
    </row>
    <row r="101" spans="1:17">
      <c r="A101" s="87"/>
      <c r="B101" s="78" t="s">
        <v>24</v>
      </c>
      <c r="C101" s="79"/>
      <c r="D101" s="80"/>
      <c r="E101" s="6">
        <v>32488.76</v>
      </c>
      <c r="F101" s="15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5"/>
    </row>
    <row r="102" spans="1:17">
      <c r="A102" s="87"/>
      <c r="B102" s="78" t="s">
        <v>25</v>
      </c>
      <c r="C102" s="79"/>
      <c r="D102" s="80"/>
      <c r="E102" s="6">
        <v>0</v>
      </c>
      <c r="F102" s="15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5"/>
    </row>
    <row r="103" spans="1:17">
      <c r="A103" s="87"/>
      <c r="B103" s="78" t="s">
        <v>26</v>
      </c>
      <c r="C103" s="79"/>
      <c r="D103" s="80"/>
      <c r="E103" s="6">
        <v>0</v>
      </c>
      <c r="F103" s="15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5"/>
    </row>
    <row r="104" spans="1:17">
      <c r="A104" s="87"/>
      <c r="B104" s="78" t="s">
        <v>27</v>
      </c>
      <c r="C104" s="79"/>
      <c r="D104" s="80"/>
      <c r="E104" s="6">
        <v>-31135.79</v>
      </c>
      <c r="F104" s="15">
        <v>3015.75</v>
      </c>
      <c r="G104" s="6">
        <v>4441.4799999999996</v>
      </c>
      <c r="H104" s="6">
        <v>-6836.79</v>
      </c>
      <c r="I104" s="6">
        <v>11599</v>
      </c>
      <c r="J104" s="6">
        <v>-3366</v>
      </c>
      <c r="K104" s="6">
        <v>-5516</v>
      </c>
      <c r="L104" s="6">
        <v>0</v>
      </c>
      <c r="M104" s="6">
        <v>0</v>
      </c>
      <c r="N104" s="6">
        <v>0</v>
      </c>
      <c r="O104" s="6">
        <v>0</v>
      </c>
      <c r="P104" s="6">
        <v>30000</v>
      </c>
      <c r="Q104" s="5"/>
    </row>
    <row r="105" spans="1:17">
      <c r="A105" s="87"/>
      <c r="B105" s="78" t="s">
        <v>28</v>
      </c>
      <c r="C105" s="79"/>
      <c r="D105" s="80"/>
      <c r="E105" s="6">
        <v>-425.02</v>
      </c>
      <c r="F105" s="15">
        <v>4225.6099999999997</v>
      </c>
      <c r="G105" s="6">
        <v>-2551.4899999999998</v>
      </c>
      <c r="H105" s="6">
        <v>-607.03</v>
      </c>
      <c r="I105" s="6">
        <v>-5855</v>
      </c>
      <c r="J105" s="6">
        <v>11972</v>
      </c>
      <c r="K105" s="6">
        <v>-6085</v>
      </c>
      <c r="L105" s="6">
        <v>0</v>
      </c>
      <c r="M105" s="6">
        <v>0</v>
      </c>
      <c r="N105" s="6">
        <v>0</v>
      </c>
      <c r="O105" s="6">
        <v>0</v>
      </c>
      <c r="P105" s="6">
        <v>-1</v>
      </c>
      <c r="Q105" s="5"/>
    </row>
    <row r="106" spans="1:17">
      <c r="A106" s="87"/>
      <c r="B106" s="78" t="s">
        <v>29</v>
      </c>
      <c r="C106" s="79"/>
      <c r="D106" s="80"/>
      <c r="E106" s="6">
        <v>0</v>
      </c>
      <c r="F106" s="15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5"/>
    </row>
    <row r="107" spans="1:17">
      <c r="A107" s="87"/>
      <c r="B107" s="78" t="s">
        <v>30</v>
      </c>
      <c r="C107" s="79"/>
      <c r="D107" s="80"/>
      <c r="E107" s="6">
        <v>0</v>
      </c>
      <c r="F107" s="15">
        <v>0</v>
      </c>
      <c r="G107" s="6">
        <v>0</v>
      </c>
      <c r="H107" s="6">
        <v>-10000</v>
      </c>
      <c r="I107" s="6">
        <v>0</v>
      </c>
      <c r="J107" s="6">
        <v>0</v>
      </c>
      <c r="K107" s="6">
        <v>76139</v>
      </c>
      <c r="L107" s="6">
        <v>0</v>
      </c>
      <c r="M107" s="6">
        <v>0</v>
      </c>
      <c r="N107" s="6">
        <v>0</v>
      </c>
      <c r="O107" s="6">
        <v>0</v>
      </c>
      <c r="P107" s="6">
        <v>-76139</v>
      </c>
      <c r="Q107" s="5"/>
    </row>
    <row r="108" spans="1:17">
      <c r="A108" s="87"/>
      <c r="B108" s="78" t="s">
        <v>31</v>
      </c>
      <c r="C108" s="79"/>
      <c r="D108" s="80"/>
      <c r="E108" s="6">
        <v>0</v>
      </c>
      <c r="F108" s="15">
        <v>928.86</v>
      </c>
      <c r="G108" s="6">
        <v>2206.6</v>
      </c>
      <c r="H108" s="6">
        <v>-1058.8399999999999</v>
      </c>
      <c r="I108" s="6">
        <v>811</v>
      </c>
      <c r="J108" s="6">
        <v>811</v>
      </c>
      <c r="K108" s="6">
        <v>811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5"/>
    </row>
    <row r="109" spans="1:17">
      <c r="A109" s="77"/>
      <c r="B109" s="88" t="s">
        <v>32</v>
      </c>
      <c r="C109" s="89"/>
      <c r="D109" s="90"/>
      <c r="E109" s="8">
        <v>-17165.650000000001</v>
      </c>
      <c r="F109" s="14">
        <v>25302.39</v>
      </c>
      <c r="G109" s="8">
        <v>-39983.949999999997</v>
      </c>
      <c r="H109" s="8">
        <v>3342.55</v>
      </c>
      <c r="I109" s="8">
        <f>SUM(I98:I108)</f>
        <v>-9430</v>
      </c>
      <c r="J109" s="8">
        <f t="shared" ref="J109:P109" si="28">SUM(J98:J108)</f>
        <v>97148</v>
      </c>
      <c r="K109" s="8">
        <f t="shared" si="28"/>
        <v>35024</v>
      </c>
      <c r="L109" s="8">
        <f t="shared" si="28"/>
        <v>6197.5899551515176</v>
      </c>
      <c r="M109" s="8">
        <f t="shared" si="28"/>
        <v>-47127.631728048465</v>
      </c>
      <c r="N109" s="8">
        <f t="shared" si="28"/>
        <v>-87392.523088048474</v>
      </c>
      <c r="O109" s="8">
        <f t="shared" si="28"/>
        <v>-93047.523088048474</v>
      </c>
      <c r="P109" s="8">
        <f t="shared" si="28"/>
        <v>58008.01024528491</v>
      </c>
      <c r="Q109" s="5"/>
    </row>
    <row r="110" spans="1:17">
      <c r="A110" s="76" t="s">
        <v>33</v>
      </c>
      <c r="B110" s="78" t="s">
        <v>34</v>
      </c>
      <c r="C110" s="79"/>
      <c r="D110" s="80"/>
      <c r="E110" s="6">
        <v>71.25</v>
      </c>
      <c r="F110" s="15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5"/>
    </row>
    <row r="111" spans="1:17">
      <c r="A111" s="87"/>
      <c r="B111" s="78" t="s">
        <v>35</v>
      </c>
      <c r="C111" s="79"/>
      <c r="D111" s="80"/>
      <c r="E111" s="6">
        <v>0</v>
      </c>
      <c r="F111" s="15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5"/>
    </row>
    <row r="112" spans="1:17">
      <c r="A112" s="87"/>
      <c r="B112" s="78" t="s">
        <v>36</v>
      </c>
      <c r="C112" s="79"/>
      <c r="D112" s="80"/>
      <c r="E112" s="6">
        <v>0</v>
      </c>
      <c r="F112" s="15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5"/>
    </row>
    <row r="113" spans="1:17">
      <c r="A113" s="77"/>
      <c r="B113" s="88" t="s">
        <v>37</v>
      </c>
      <c r="C113" s="89"/>
      <c r="D113" s="90"/>
      <c r="E113" s="8">
        <v>71.25</v>
      </c>
      <c r="F113" s="14">
        <v>0</v>
      </c>
      <c r="G113" s="8">
        <v>0</v>
      </c>
      <c r="H113" s="8">
        <v>0</v>
      </c>
      <c r="I113" s="8">
        <f>SUM(I110:I112)</f>
        <v>0</v>
      </c>
      <c r="J113" s="8">
        <f t="shared" ref="J113:P113" si="29">SUM(J110:J112)</f>
        <v>0</v>
      </c>
      <c r="K113" s="8">
        <f t="shared" si="29"/>
        <v>0</v>
      </c>
      <c r="L113" s="8">
        <f t="shared" si="29"/>
        <v>0</v>
      </c>
      <c r="M113" s="8">
        <f t="shared" si="29"/>
        <v>0</v>
      </c>
      <c r="N113" s="8">
        <f t="shared" si="29"/>
        <v>0</v>
      </c>
      <c r="O113" s="8">
        <f t="shared" si="29"/>
        <v>0</v>
      </c>
      <c r="P113" s="8">
        <f t="shared" si="29"/>
        <v>0</v>
      </c>
      <c r="Q113" s="5"/>
    </row>
    <row r="114" spans="1:17">
      <c r="A114" s="76" t="s">
        <v>38</v>
      </c>
      <c r="B114" s="78" t="s">
        <v>39</v>
      </c>
      <c r="C114" s="79"/>
      <c r="D114" s="80"/>
      <c r="E114" s="6">
        <v>0</v>
      </c>
      <c r="F114" s="15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5"/>
    </row>
    <row r="115" spans="1:17">
      <c r="A115" s="87"/>
      <c r="B115" s="78" t="s">
        <v>40</v>
      </c>
      <c r="C115" s="79"/>
      <c r="D115" s="80"/>
      <c r="E115" s="6">
        <v>0</v>
      </c>
      <c r="F115" s="15">
        <v>0</v>
      </c>
      <c r="G115" s="6">
        <v>0</v>
      </c>
      <c r="H115" s="6">
        <v>-10416</v>
      </c>
      <c r="I115" s="6">
        <v>-10416</v>
      </c>
      <c r="J115" s="6">
        <v>-10416</v>
      </c>
      <c r="K115" s="6">
        <v>-10416</v>
      </c>
      <c r="L115" s="6">
        <v>-10416</v>
      </c>
      <c r="M115" s="6">
        <v>-10416</v>
      </c>
      <c r="N115" s="6">
        <v>0</v>
      </c>
      <c r="O115" s="6">
        <v>0</v>
      </c>
      <c r="P115" s="6">
        <v>0</v>
      </c>
      <c r="Q115" s="5"/>
    </row>
    <row r="116" spans="1:17">
      <c r="A116" s="87"/>
      <c r="B116" s="78" t="s">
        <v>41</v>
      </c>
      <c r="C116" s="79"/>
      <c r="D116" s="80"/>
      <c r="E116" s="6">
        <v>0</v>
      </c>
      <c r="F116" s="15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5"/>
    </row>
    <row r="117" spans="1:17">
      <c r="A117" s="77"/>
      <c r="B117" s="88" t="s">
        <v>42</v>
      </c>
      <c r="C117" s="89"/>
      <c r="D117" s="90"/>
      <c r="E117" s="8">
        <v>0</v>
      </c>
      <c r="F117" s="14">
        <v>0</v>
      </c>
      <c r="G117" s="8">
        <v>0</v>
      </c>
      <c r="H117" s="8">
        <v>-10416</v>
      </c>
      <c r="I117" s="8">
        <f>SUM(I114:I116)</f>
        <v>-10416</v>
      </c>
      <c r="J117" s="8">
        <f t="shared" ref="J117:P117" si="30">SUM(J114:J116)</f>
        <v>-10416</v>
      </c>
      <c r="K117" s="8">
        <f t="shared" si="30"/>
        <v>-10416</v>
      </c>
      <c r="L117" s="8">
        <f t="shared" si="30"/>
        <v>-10416</v>
      </c>
      <c r="M117" s="8">
        <f t="shared" si="30"/>
        <v>-10416</v>
      </c>
      <c r="N117" s="8">
        <f t="shared" si="30"/>
        <v>0</v>
      </c>
      <c r="O117" s="8">
        <f t="shared" si="30"/>
        <v>0</v>
      </c>
      <c r="P117" s="8">
        <f t="shared" si="30"/>
        <v>0</v>
      </c>
      <c r="Q117" s="5"/>
    </row>
    <row r="118" spans="1:17">
      <c r="A118" s="76" t="s">
        <v>4</v>
      </c>
      <c r="B118" s="78" t="s">
        <v>43</v>
      </c>
      <c r="C118" s="79"/>
      <c r="D118" s="80"/>
      <c r="E118" s="6">
        <v>523912.43</v>
      </c>
      <c r="F118" s="15">
        <v>506818.03</v>
      </c>
      <c r="G118" s="6">
        <v>532120.42000000004</v>
      </c>
      <c r="H118" s="6">
        <v>492136.47</v>
      </c>
      <c r="I118" s="6">
        <f>+H121</f>
        <v>485063.02</v>
      </c>
      <c r="J118" s="6">
        <f t="shared" ref="J118:P118" si="31">+I121</f>
        <v>465217.02</v>
      </c>
      <c r="K118" s="6">
        <f t="shared" si="31"/>
        <v>551949.02</v>
      </c>
      <c r="L118" s="6">
        <f t="shared" si="31"/>
        <v>576557.02</v>
      </c>
      <c r="M118" s="6">
        <f t="shared" si="31"/>
        <v>572338.60995515157</v>
      </c>
      <c r="N118" s="6">
        <f t="shared" si="31"/>
        <v>514794.97822710313</v>
      </c>
      <c r="O118" s="6">
        <f t="shared" si="31"/>
        <v>427402.45513905468</v>
      </c>
      <c r="P118" s="6">
        <f t="shared" si="31"/>
        <v>334354.93205100624</v>
      </c>
      <c r="Q118" s="5"/>
    </row>
    <row r="119" spans="1:17">
      <c r="A119" s="77"/>
      <c r="B119" s="81" t="s">
        <v>4</v>
      </c>
      <c r="C119" s="82"/>
      <c r="D119" s="83"/>
      <c r="E119" s="9" t="s">
        <v>4</v>
      </c>
      <c r="F119" s="16" t="s">
        <v>4</v>
      </c>
      <c r="G119" s="9" t="s">
        <v>4</v>
      </c>
      <c r="H119" s="9" t="s">
        <v>4</v>
      </c>
      <c r="I119" s="9" t="s">
        <v>4</v>
      </c>
      <c r="J119" s="9" t="s">
        <v>4</v>
      </c>
      <c r="K119" s="9" t="s">
        <v>4</v>
      </c>
      <c r="L119" s="9" t="s">
        <v>4</v>
      </c>
      <c r="M119" s="9" t="s">
        <v>4</v>
      </c>
      <c r="N119" s="9" t="s">
        <v>4</v>
      </c>
      <c r="O119" s="9" t="s">
        <v>4</v>
      </c>
      <c r="P119" s="9" t="s">
        <v>4</v>
      </c>
      <c r="Q119" s="5"/>
    </row>
    <row r="120" spans="1:17">
      <c r="A120" s="84" t="s">
        <v>44</v>
      </c>
      <c r="B120" s="85"/>
      <c r="C120" s="85"/>
      <c r="D120" s="86"/>
      <c r="E120" s="10">
        <v>-17094.400000000001</v>
      </c>
      <c r="F120" s="13">
        <v>25302.39</v>
      </c>
      <c r="G120" s="10">
        <v>-39983.949999999997</v>
      </c>
      <c r="H120" s="10">
        <v>-7073.45</v>
      </c>
      <c r="I120" s="10">
        <f>+I117+I113+I109</f>
        <v>-19846</v>
      </c>
      <c r="J120" s="10">
        <f>+J117+J113+J109</f>
        <v>86732</v>
      </c>
      <c r="K120" s="10">
        <f t="shared" ref="K120:P120" si="32">+K117+K113+K109</f>
        <v>24608</v>
      </c>
      <c r="L120" s="10">
        <f t="shared" si="32"/>
        <v>-4218.4100448484824</v>
      </c>
      <c r="M120" s="10">
        <f t="shared" si="32"/>
        <v>-57543.631728048465</v>
      </c>
      <c r="N120" s="10">
        <f t="shared" si="32"/>
        <v>-87392.523088048474</v>
      </c>
      <c r="O120" s="10">
        <f t="shared" si="32"/>
        <v>-93047.523088048474</v>
      </c>
      <c r="P120" s="10">
        <f t="shared" si="32"/>
        <v>58008.01024528491</v>
      </c>
      <c r="Q120" s="5"/>
    </row>
    <row r="121" spans="1:17">
      <c r="A121" s="73" t="s">
        <v>45</v>
      </c>
      <c r="B121" s="74"/>
      <c r="C121" s="74"/>
      <c r="D121" s="75"/>
      <c r="E121" s="11">
        <v>506818.03</v>
      </c>
      <c r="F121" s="13">
        <v>532120.42000000004</v>
      </c>
      <c r="G121" s="11">
        <v>492136.47</v>
      </c>
      <c r="H121" s="11">
        <v>485063.02</v>
      </c>
      <c r="I121" s="11">
        <f>+I118+I120</f>
        <v>465217.02</v>
      </c>
      <c r="J121" s="11">
        <f t="shared" ref="J121:P121" si="33">+J118+J120</f>
        <v>551949.02</v>
      </c>
      <c r="K121" s="11">
        <f t="shared" si="33"/>
        <v>576557.02</v>
      </c>
      <c r="L121" s="11">
        <f t="shared" si="33"/>
        <v>572338.60995515157</v>
      </c>
      <c r="M121" s="11">
        <f t="shared" si="33"/>
        <v>514794.97822710313</v>
      </c>
      <c r="N121" s="11">
        <f t="shared" si="33"/>
        <v>427402.45513905468</v>
      </c>
      <c r="O121" s="11">
        <f t="shared" si="33"/>
        <v>334354.93205100624</v>
      </c>
      <c r="P121" s="11">
        <f t="shared" si="33"/>
        <v>392362.94229629112</v>
      </c>
      <c r="Q121" s="5"/>
    </row>
  </sheetData>
  <mergeCells count="36">
    <mergeCell ref="B101:D101"/>
    <mergeCell ref="B102:D102"/>
    <mergeCell ref="B93:D93"/>
    <mergeCell ref="B94:D94"/>
    <mergeCell ref="B113:D113"/>
    <mergeCell ref="B106:D106"/>
    <mergeCell ref="B107:D107"/>
    <mergeCell ref="B108:D108"/>
    <mergeCell ref="A1:B1"/>
    <mergeCell ref="A3:F3"/>
    <mergeCell ref="B5:D5"/>
    <mergeCell ref="B104:D104"/>
    <mergeCell ref="B105:D105"/>
    <mergeCell ref="B103:D103"/>
    <mergeCell ref="A96:A109"/>
    <mergeCell ref="B96:D96"/>
    <mergeCell ref="B97:D97"/>
    <mergeCell ref="B98:D98"/>
    <mergeCell ref="B99:D99"/>
    <mergeCell ref="B100:D100"/>
    <mergeCell ref="D1:Q1"/>
    <mergeCell ref="A121:D121"/>
    <mergeCell ref="A118:A119"/>
    <mergeCell ref="B118:D118"/>
    <mergeCell ref="B119:D119"/>
    <mergeCell ref="A120:D120"/>
    <mergeCell ref="A114:A117"/>
    <mergeCell ref="B114:D114"/>
    <mergeCell ref="B115:D115"/>
    <mergeCell ref="B116:D116"/>
    <mergeCell ref="B117:D117"/>
    <mergeCell ref="B109:D109"/>
    <mergeCell ref="A110:A113"/>
    <mergeCell ref="B110:D110"/>
    <mergeCell ref="B111:D111"/>
    <mergeCell ref="B112:D112"/>
  </mergeCells>
  <pageMargins left="0.7" right="0.7" top="0.75" bottom="0.75" header="0.3" footer="0.3"/>
  <pageSetup scale="50" fitToHeight="2" orientation="landscape" r:id="rId1"/>
  <ignoredErrors>
    <ignoredError sqref="S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9A7D1-9873-434B-8F76-71501956226A}">
  <dimension ref="A1:AS333"/>
  <sheetViews>
    <sheetView tabSelected="1" topLeftCell="A250" workbookViewId="0">
      <selection activeCell="AW305" sqref="AW305"/>
    </sheetView>
  </sheetViews>
  <sheetFormatPr defaultRowHeight="15"/>
  <cols>
    <col min="1" max="1" width="1" style="177" customWidth="1"/>
    <col min="2" max="2" width="6.85546875" style="177" customWidth="1"/>
    <col min="3" max="4" width="2.7109375" style="177" customWidth="1"/>
    <col min="5" max="5" width="1.42578125" style="177" customWidth="1"/>
    <col min="6" max="6" width="1.140625" style="177" customWidth="1"/>
    <col min="7" max="7" width="5.5703125" style="177" customWidth="1"/>
    <col min="8" max="8" width="1" style="177" customWidth="1"/>
    <col min="9" max="9" width="1.7109375" style="177" customWidth="1"/>
    <col min="10" max="10" width="9.5703125" style="177" customWidth="1"/>
    <col min="11" max="11" width="1.140625" style="177" customWidth="1"/>
    <col min="12" max="12" width="2.5703125" style="177" customWidth="1"/>
    <col min="13" max="13" width="4.7109375" style="177" customWidth="1"/>
    <col min="14" max="14" width="1.42578125" style="177" customWidth="1"/>
    <col min="15" max="15" width="8.5703125" style="177" customWidth="1"/>
    <col min="16" max="16" width="1.28515625" style="177" customWidth="1"/>
    <col min="17" max="17" width="1" style="177" customWidth="1"/>
    <col min="18" max="18" width="1.28515625" style="177" customWidth="1"/>
    <col min="19" max="19" width="4.7109375" style="177" customWidth="1"/>
    <col min="20" max="20" width="2.5703125" style="177" customWidth="1"/>
    <col min="21" max="21" width="4.85546875" style="177" customWidth="1"/>
    <col min="22" max="22" width="2.42578125" style="177" customWidth="1"/>
    <col min="23" max="23" width="2" style="177" customWidth="1"/>
    <col min="24" max="24" width="1.5703125" style="177" customWidth="1"/>
    <col min="25" max="25" width="1.7109375" style="177" customWidth="1"/>
    <col min="26" max="26" width="1.5703125" style="177" customWidth="1"/>
    <col min="27" max="27" width="7.28515625" style="177" customWidth="1"/>
    <col min="28" max="28" width="2.42578125" style="177" customWidth="1"/>
    <col min="29" max="29" width="3.28515625" style="177" customWidth="1"/>
    <col min="30" max="30" width="1.42578125" style="177" customWidth="1"/>
    <col min="31" max="31" width="4.7109375" style="177" customWidth="1"/>
    <col min="32" max="32" width="2.7109375" style="177" customWidth="1"/>
    <col min="33" max="33" width="1.42578125" style="177" customWidth="1"/>
    <col min="34" max="34" width="8.140625" style="177" customWidth="1"/>
    <col min="35" max="35" width="11.42578125" style="177" customWidth="1"/>
    <col min="36" max="36" width="1.5703125" style="177" customWidth="1"/>
    <col min="37" max="37" width="4" style="177" customWidth="1"/>
    <col min="38" max="38" width="2.42578125" style="177" customWidth="1"/>
    <col min="39" max="39" width="1.28515625" style="177" customWidth="1"/>
    <col min="40" max="40" width="5.28515625" style="177" customWidth="1"/>
    <col min="41" max="41" width="1.140625" style="177" customWidth="1"/>
    <col min="42" max="42" width="1.85546875" style="177" customWidth="1"/>
    <col min="43" max="43" width="4.7109375" style="177" customWidth="1"/>
    <col min="44" max="44" width="1.140625" style="177" customWidth="1"/>
    <col min="45" max="45" width="2.42578125" style="177" customWidth="1"/>
    <col min="46" max="256" width="6.85546875" style="177" customWidth="1"/>
    <col min="257" max="257" width="1" style="177" customWidth="1"/>
    <col min="258" max="258" width="6.85546875" style="177" customWidth="1"/>
    <col min="259" max="260" width="2.7109375" style="177" customWidth="1"/>
    <col min="261" max="261" width="1.42578125" style="177" customWidth="1"/>
    <col min="262" max="262" width="1.140625" style="177" customWidth="1"/>
    <col min="263" max="263" width="5.5703125" style="177" customWidth="1"/>
    <col min="264" max="264" width="1" style="177" customWidth="1"/>
    <col min="265" max="265" width="1.7109375" style="177" customWidth="1"/>
    <col min="266" max="266" width="9.5703125" style="177" customWidth="1"/>
    <col min="267" max="267" width="1.140625" style="177" customWidth="1"/>
    <col min="268" max="268" width="2.5703125" style="177" customWidth="1"/>
    <col min="269" max="269" width="4.7109375" style="177" customWidth="1"/>
    <col min="270" max="270" width="1.42578125" style="177" customWidth="1"/>
    <col min="271" max="271" width="8.5703125" style="177" customWidth="1"/>
    <col min="272" max="272" width="1.28515625" style="177" customWidth="1"/>
    <col min="273" max="273" width="1" style="177" customWidth="1"/>
    <col min="274" max="274" width="1.28515625" style="177" customWidth="1"/>
    <col min="275" max="275" width="4.7109375" style="177" customWidth="1"/>
    <col min="276" max="276" width="2.5703125" style="177" customWidth="1"/>
    <col min="277" max="277" width="2.85546875" style="177" customWidth="1"/>
    <col min="278" max="278" width="2.42578125" style="177" customWidth="1"/>
    <col min="279" max="279" width="2" style="177" customWidth="1"/>
    <col min="280" max="280" width="1.5703125" style="177" customWidth="1"/>
    <col min="281" max="281" width="1.7109375" style="177" customWidth="1"/>
    <col min="282" max="282" width="1.5703125" style="177" customWidth="1"/>
    <col min="283" max="283" width="7.28515625" style="177" customWidth="1"/>
    <col min="284" max="284" width="2.42578125" style="177" customWidth="1"/>
    <col min="285" max="285" width="3.28515625" style="177" customWidth="1"/>
    <col min="286" max="286" width="1.42578125" style="177" customWidth="1"/>
    <col min="287" max="287" width="4.7109375" style="177" customWidth="1"/>
    <col min="288" max="288" width="2.7109375" style="177" customWidth="1"/>
    <col min="289" max="289" width="1.42578125" style="177" customWidth="1"/>
    <col min="290" max="290" width="8.140625" style="177" customWidth="1"/>
    <col min="291" max="291" width="11.42578125" style="177" customWidth="1"/>
    <col min="292" max="292" width="1.5703125" style="177" customWidth="1"/>
    <col min="293" max="293" width="4" style="177" customWidth="1"/>
    <col min="294" max="294" width="2.42578125" style="177" customWidth="1"/>
    <col min="295" max="295" width="1.28515625" style="177" customWidth="1"/>
    <col min="296" max="296" width="3.140625" style="177" customWidth="1"/>
    <col min="297" max="297" width="1.140625" style="177" customWidth="1"/>
    <col min="298" max="298" width="1.85546875" style="177" customWidth="1"/>
    <col min="299" max="299" width="2.7109375" style="177" customWidth="1"/>
    <col min="300" max="300" width="1.140625" style="177" customWidth="1"/>
    <col min="301" max="301" width="2.42578125" style="177" customWidth="1"/>
    <col min="302" max="512" width="6.85546875" style="177" customWidth="1"/>
    <col min="513" max="513" width="1" style="177" customWidth="1"/>
    <col min="514" max="514" width="6.85546875" style="177" customWidth="1"/>
    <col min="515" max="516" width="2.7109375" style="177" customWidth="1"/>
    <col min="517" max="517" width="1.42578125" style="177" customWidth="1"/>
    <col min="518" max="518" width="1.140625" style="177" customWidth="1"/>
    <col min="519" max="519" width="5.5703125" style="177" customWidth="1"/>
    <col min="520" max="520" width="1" style="177" customWidth="1"/>
    <col min="521" max="521" width="1.7109375" style="177" customWidth="1"/>
    <col min="522" max="522" width="9.5703125" style="177" customWidth="1"/>
    <col min="523" max="523" width="1.140625" style="177" customWidth="1"/>
    <col min="524" max="524" width="2.5703125" style="177" customWidth="1"/>
    <col min="525" max="525" width="4.7109375" style="177" customWidth="1"/>
    <col min="526" max="526" width="1.42578125" style="177" customWidth="1"/>
    <col min="527" max="527" width="8.5703125" style="177" customWidth="1"/>
    <col min="528" max="528" width="1.28515625" style="177" customWidth="1"/>
    <col min="529" max="529" width="1" style="177" customWidth="1"/>
    <col min="530" max="530" width="1.28515625" style="177" customWidth="1"/>
    <col min="531" max="531" width="4.7109375" style="177" customWidth="1"/>
    <col min="532" max="532" width="2.5703125" style="177" customWidth="1"/>
    <col min="533" max="533" width="2.85546875" style="177" customWidth="1"/>
    <col min="534" max="534" width="2.42578125" style="177" customWidth="1"/>
    <col min="535" max="535" width="2" style="177" customWidth="1"/>
    <col min="536" max="536" width="1.5703125" style="177" customWidth="1"/>
    <col min="537" max="537" width="1.7109375" style="177" customWidth="1"/>
    <col min="538" max="538" width="1.5703125" style="177" customWidth="1"/>
    <col min="539" max="539" width="7.28515625" style="177" customWidth="1"/>
    <col min="540" max="540" width="2.42578125" style="177" customWidth="1"/>
    <col min="541" max="541" width="3.28515625" style="177" customWidth="1"/>
    <col min="542" max="542" width="1.42578125" style="177" customWidth="1"/>
    <col min="543" max="543" width="4.7109375" style="177" customWidth="1"/>
    <col min="544" max="544" width="2.7109375" style="177" customWidth="1"/>
    <col min="545" max="545" width="1.42578125" style="177" customWidth="1"/>
    <col min="546" max="546" width="8.140625" style="177" customWidth="1"/>
    <col min="547" max="547" width="11.42578125" style="177" customWidth="1"/>
    <col min="548" max="548" width="1.5703125" style="177" customWidth="1"/>
    <col min="549" max="549" width="4" style="177" customWidth="1"/>
    <col min="550" max="550" width="2.42578125" style="177" customWidth="1"/>
    <col min="551" max="551" width="1.28515625" style="177" customWidth="1"/>
    <col min="552" max="552" width="3.140625" style="177" customWidth="1"/>
    <col min="553" max="553" width="1.140625" style="177" customWidth="1"/>
    <col min="554" max="554" width="1.85546875" style="177" customWidth="1"/>
    <col min="555" max="555" width="2.7109375" style="177" customWidth="1"/>
    <col min="556" max="556" width="1.140625" style="177" customWidth="1"/>
    <col min="557" max="557" width="2.42578125" style="177" customWidth="1"/>
    <col min="558" max="768" width="6.85546875" style="177" customWidth="1"/>
    <col min="769" max="769" width="1" style="177" customWidth="1"/>
    <col min="770" max="770" width="6.85546875" style="177" customWidth="1"/>
    <col min="771" max="772" width="2.7109375" style="177" customWidth="1"/>
    <col min="773" max="773" width="1.42578125" style="177" customWidth="1"/>
    <col min="774" max="774" width="1.140625" style="177" customWidth="1"/>
    <col min="775" max="775" width="5.5703125" style="177" customWidth="1"/>
    <col min="776" max="776" width="1" style="177" customWidth="1"/>
    <col min="777" max="777" width="1.7109375" style="177" customWidth="1"/>
    <col min="778" max="778" width="9.5703125" style="177" customWidth="1"/>
    <col min="779" max="779" width="1.140625" style="177" customWidth="1"/>
    <col min="780" max="780" width="2.5703125" style="177" customWidth="1"/>
    <col min="781" max="781" width="4.7109375" style="177" customWidth="1"/>
    <col min="782" max="782" width="1.42578125" style="177" customWidth="1"/>
    <col min="783" max="783" width="8.5703125" style="177" customWidth="1"/>
    <col min="784" max="784" width="1.28515625" style="177" customWidth="1"/>
    <col min="785" max="785" width="1" style="177" customWidth="1"/>
    <col min="786" max="786" width="1.28515625" style="177" customWidth="1"/>
    <col min="787" max="787" width="4.7109375" style="177" customWidth="1"/>
    <col min="788" max="788" width="2.5703125" style="177" customWidth="1"/>
    <col min="789" max="789" width="2.85546875" style="177" customWidth="1"/>
    <col min="790" max="790" width="2.42578125" style="177" customWidth="1"/>
    <col min="791" max="791" width="2" style="177" customWidth="1"/>
    <col min="792" max="792" width="1.5703125" style="177" customWidth="1"/>
    <col min="793" max="793" width="1.7109375" style="177" customWidth="1"/>
    <col min="794" max="794" width="1.5703125" style="177" customWidth="1"/>
    <col min="795" max="795" width="7.28515625" style="177" customWidth="1"/>
    <col min="796" max="796" width="2.42578125" style="177" customWidth="1"/>
    <col min="797" max="797" width="3.28515625" style="177" customWidth="1"/>
    <col min="798" max="798" width="1.42578125" style="177" customWidth="1"/>
    <col min="799" max="799" width="4.7109375" style="177" customWidth="1"/>
    <col min="800" max="800" width="2.7109375" style="177" customWidth="1"/>
    <col min="801" max="801" width="1.42578125" style="177" customWidth="1"/>
    <col min="802" max="802" width="8.140625" style="177" customWidth="1"/>
    <col min="803" max="803" width="11.42578125" style="177" customWidth="1"/>
    <col min="804" max="804" width="1.5703125" style="177" customWidth="1"/>
    <col min="805" max="805" width="4" style="177" customWidth="1"/>
    <col min="806" max="806" width="2.42578125" style="177" customWidth="1"/>
    <col min="807" max="807" width="1.28515625" style="177" customWidth="1"/>
    <col min="808" max="808" width="3.140625" style="177" customWidth="1"/>
    <col min="809" max="809" width="1.140625" style="177" customWidth="1"/>
    <col min="810" max="810" width="1.85546875" style="177" customWidth="1"/>
    <col min="811" max="811" width="2.7109375" style="177" customWidth="1"/>
    <col min="812" max="812" width="1.140625" style="177" customWidth="1"/>
    <col min="813" max="813" width="2.42578125" style="177" customWidth="1"/>
    <col min="814" max="1024" width="6.85546875" style="177" customWidth="1"/>
    <col min="1025" max="1025" width="1" style="177" customWidth="1"/>
    <col min="1026" max="1026" width="6.85546875" style="177" customWidth="1"/>
    <col min="1027" max="1028" width="2.7109375" style="177" customWidth="1"/>
    <col min="1029" max="1029" width="1.42578125" style="177" customWidth="1"/>
    <col min="1030" max="1030" width="1.140625" style="177" customWidth="1"/>
    <col min="1031" max="1031" width="5.5703125" style="177" customWidth="1"/>
    <col min="1032" max="1032" width="1" style="177" customWidth="1"/>
    <col min="1033" max="1033" width="1.7109375" style="177" customWidth="1"/>
    <col min="1034" max="1034" width="9.5703125" style="177" customWidth="1"/>
    <col min="1035" max="1035" width="1.140625" style="177" customWidth="1"/>
    <col min="1036" max="1036" width="2.5703125" style="177" customWidth="1"/>
    <col min="1037" max="1037" width="4.7109375" style="177" customWidth="1"/>
    <col min="1038" max="1038" width="1.42578125" style="177" customWidth="1"/>
    <col min="1039" max="1039" width="8.5703125" style="177" customWidth="1"/>
    <col min="1040" max="1040" width="1.28515625" style="177" customWidth="1"/>
    <col min="1041" max="1041" width="1" style="177" customWidth="1"/>
    <col min="1042" max="1042" width="1.28515625" style="177" customWidth="1"/>
    <col min="1043" max="1043" width="4.7109375" style="177" customWidth="1"/>
    <col min="1044" max="1044" width="2.5703125" style="177" customWidth="1"/>
    <col min="1045" max="1045" width="2.85546875" style="177" customWidth="1"/>
    <col min="1046" max="1046" width="2.42578125" style="177" customWidth="1"/>
    <col min="1047" max="1047" width="2" style="177" customWidth="1"/>
    <col min="1048" max="1048" width="1.5703125" style="177" customWidth="1"/>
    <col min="1049" max="1049" width="1.7109375" style="177" customWidth="1"/>
    <col min="1050" max="1050" width="1.5703125" style="177" customWidth="1"/>
    <col min="1051" max="1051" width="7.28515625" style="177" customWidth="1"/>
    <col min="1052" max="1052" width="2.42578125" style="177" customWidth="1"/>
    <col min="1053" max="1053" width="3.28515625" style="177" customWidth="1"/>
    <col min="1054" max="1054" width="1.42578125" style="177" customWidth="1"/>
    <col min="1055" max="1055" width="4.7109375" style="177" customWidth="1"/>
    <col min="1056" max="1056" width="2.7109375" style="177" customWidth="1"/>
    <col min="1057" max="1057" width="1.42578125" style="177" customWidth="1"/>
    <col min="1058" max="1058" width="8.140625" style="177" customWidth="1"/>
    <col min="1059" max="1059" width="11.42578125" style="177" customWidth="1"/>
    <col min="1060" max="1060" width="1.5703125" style="177" customWidth="1"/>
    <col min="1061" max="1061" width="4" style="177" customWidth="1"/>
    <col min="1062" max="1062" width="2.42578125" style="177" customWidth="1"/>
    <col min="1063" max="1063" width="1.28515625" style="177" customWidth="1"/>
    <col min="1064" max="1064" width="3.140625" style="177" customWidth="1"/>
    <col min="1065" max="1065" width="1.140625" style="177" customWidth="1"/>
    <col min="1066" max="1066" width="1.85546875" style="177" customWidth="1"/>
    <col min="1067" max="1067" width="2.7109375" style="177" customWidth="1"/>
    <col min="1068" max="1068" width="1.140625" style="177" customWidth="1"/>
    <col min="1069" max="1069" width="2.42578125" style="177" customWidth="1"/>
    <col min="1070" max="1280" width="6.85546875" style="177" customWidth="1"/>
    <col min="1281" max="1281" width="1" style="177" customWidth="1"/>
    <col min="1282" max="1282" width="6.85546875" style="177" customWidth="1"/>
    <col min="1283" max="1284" width="2.7109375" style="177" customWidth="1"/>
    <col min="1285" max="1285" width="1.42578125" style="177" customWidth="1"/>
    <col min="1286" max="1286" width="1.140625" style="177" customWidth="1"/>
    <col min="1287" max="1287" width="5.5703125" style="177" customWidth="1"/>
    <col min="1288" max="1288" width="1" style="177" customWidth="1"/>
    <col min="1289" max="1289" width="1.7109375" style="177" customWidth="1"/>
    <col min="1290" max="1290" width="9.5703125" style="177" customWidth="1"/>
    <col min="1291" max="1291" width="1.140625" style="177" customWidth="1"/>
    <col min="1292" max="1292" width="2.5703125" style="177" customWidth="1"/>
    <col min="1293" max="1293" width="4.7109375" style="177" customWidth="1"/>
    <col min="1294" max="1294" width="1.42578125" style="177" customWidth="1"/>
    <col min="1295" max="1295" width="8.5703125" style="177" customWidth="1"/>
    <col min="1296" max="1296" width="1.28515625" style="177" customWidth="1"/>
    <col min="1297" max="1297" width="1" style="177" customWidth="1"/>
    <col min="1298" max="1298" width="1.28515625" style="177" customWidth="1"/>
    <col min="1299" max="1299" width="4.7109375" style="177" customWidth="1"/>
    <col min="1300" max="1300" width="2.5703125" style="177" customWidth="1"/>
    <col min="1301" max="1301" width="2.85546875" style="177" customWidth="1"/>
    <col min="1302" max="1302" width="2.42578125" style="177" customWidth="1"/>
    <col min="1303" max="1303" width="2" style="177" customWidth="1"/>
    <col min="1304" max="1304" width="1.5703125" style="177" customWidth="1"/>
    <col min="1305" max="1305" width="1.7109375" style="177" customWidth="1"/>
    <col min="1306" max="1306" width="1.5703125" style="177" customWidth="1"/>
    <col min="1307" max="1307" width="7.28515625" style="177" customWidth="1"/>
    <col min="1308" max="1308" width="2.42578125" style="177" customWidth="1"/>
    <col min="1309" max="1309" width="3.28515625" style="177" customWidth="1"/>
    <col min="1310" max="1310" width="1.42578125" style="177" customWidth="1"/>
    <col min="1311" max="1311" width="4.7109375" style="177" customWidth="1"/>
    <col min="1312" max="1312" width="2.7109375" style="177" customWidth="1"/>
    <col min="1313" max="1313" width="1.42578125" style="177" customWidth="1"/>
    <col min="1314" max="1314" width="8.140625" style="177" customWidth="1"/>
    <col min="1315" max="1315" width="11.42578125" style="177" customWidth="1"/>
    <col min="1316" max="1316" width="1.5703125" style="177" customWidth="1"/>
    <col min="1317" max="1317" width="4" style="177" customWidth="1"/>
    <col min="1318" max="1318" width="2.42578125" style="177" customWidth="1"/>
    <col min="1319" max="1319" width="1.28515625" style="177" customWidth="1"/>
    <col min="1320" max="1320" width="3.140625" style="177" customWidth="1"/>
    <col min="1321" max="1321" width="1.140625" style="177" customWidth="1"/>
    <col min="1322" max="1322" width="1.85546875" style="177" customWidth="1"/>
    <col min="1323" max="1323" width="2.7109375" style="177" customWidth="1"/>
    <col min="1324" max="1324" width="1.140625" style="177" customWidth="1"/>
    <col min="1325" max="1325" width="2.42578125" style="177" customWidth="1"/>
    <col min="1326" max="1536" width="6.85546875" style="177" customWidth="1"/>
    <col min="1537" max="1537" width="1" style="177" customWidth="1"/>
    <col min="1538" max="1538" width="6.85546875" style="177" customWidth="1"/>
    <col min="1539" max="1540" width="2.7109375" style="177" customWidth="1"/>
    <col min="1541" max="1541" width="1.42578125" style="177" customWidth="1"/>
    <col min="1542" max="1542" width="1.140625" style="177" customWidth="1"/>
    <col min="1543" max="1543" width="5.5703125" style="177" customWidth="1"/>
    <col min="1544" max="1544" width="1" style="177" customWidth="1"/>
    <col min="1545" max="1545" width="1.7109375" style="177" customWidth="1"/>
    <col min="1546" max="1546" width="9.5703125" style="177" customWidth="1"/>
    <col min="1547" max="1547" width="1.140625" style="177" customWidth="1"/>
    <col min="1548" max="1548" width="2.5703125" style="177" customWidth="1"/>
    <col min="1549" max="1549" width="4.7109375" style="177" customWidth="1"/>
    <col min="1550" max="1550" width="1.42578125" style="177" customWidth="1"/>
    <col min="1551" max="1551" width="8.5703125" style="177" customWidth="1"/>
    <col min="1552" max="1552" width="1.28515625" style="177" customWidth="1"/>
    <col min="1553" max="1553" width="1" style="177" customWidth="1"/>
    <col min="1554" max="1554" width="1.28515625" style="177" customWidth="1"/>
    <col min="1555" max="1555" width="4.7109375" style="177" customWidth="1"/>
    <col min="1556" max="1556" width="2.5703125" style="177" customWidth="1"/>
    <col min="1557" max="1557" width="2.85546875" style="177" customWidth="1"/>
    <col min="1558" max="1558" width="2.42578125" style="177" customWidth="1"/>
    <col min="1559" max="1559" width="2" style="177" customWidth="1"/>
    <col min="1560" max="1560" width="1.5703125" style="177" customWidth="1"/>
    <col min="1561" max="1561" width="1.7109375" style="177" customWidth="1"/>
    <col min="1562" max="1562" width="1.5703125" style="177" customWidth="1"/>
    <col min="1563" max="1563" width="7.28515625" style="177" customWidth="1"/>
    <col min="1564" max="1564" width="2.42578125" style="177" customWidth="1"/>
    <col min="1565" max="1565" width="3.28515625" style="177" customWidth="1"/>
    <col min="1566" max="1566" width="1.42578125" style="177" customWidth="1"/>
    <col min="1567" max="1567" width="4.7109375" style="177" customWidth="1"/>
    <col min="1568" max="1568" width="2.7109375" style="177" customWidth="1"/>
    <col min="1569" max="1569" width="1.42578125" style="177" customWidth="1"/>
    <col min="1570" max="1570" width="8.140625" style="177" customWidth="1"/>
    <col min="1571" max="1571" width="11.42578125" style="177" customWidth="1"/>
    <col min="1572" max="1572" width="1.5703125" style="177" customWidth="1"/>
    <col min="1573" max="1573" width="4" style="177" customWidth="1"/>
    <col min="1574" max="1574" width="2.42578125" style="177" customWidth="1"/>
    <col min="1575" max="1575" width="1.28515625" style="177" customWidth="1"/>
    <col min="1576" max="1576" width="3.140625" style="177" customWidth="1"/>
    <col min="1577" max="1577" width="1.140625" style="177" customWidth="1"/>
    <col min="1578" max="1578" width="1.85546875" style="177" customWidth="1"/>
    <col min="1579" max="1579" width="2.7109375" style="177" customWidth="1"/>
    <col min="1580" max="1580" width="1.140625" style="177" customWidth="1"/>
    <col min="1581" max="1581" width="2.42578125" style="177" customWidth="1"/>
    <col min="1582" max="1792" width="6.85546875" style="177" customWidth="1"/>
    <col min="1793" max="1793" width="1" style="177" customWidth="1"/>
    <col min="1794" max="1794" width="6.85546875" style="177" customWidth="1"/>
    <col min="1795" max="1796" width="2.7109375" style="177" customWidth="1"/>
    <col min="1797" max="1797" width="1.42578125" style="177" customWidth="1"/>
    <col min="1798" max="1798" width="1.140625" style="177" customWidth="1"/>
    <col min="1799" max="1799" width="5.5703125" style="177" customWidth="1"/>
    <col min="1800" max="1800" width="1" style="177" customWidth="1"/>
    <col min="1801" max="1801" width="1.7109375" style="177" customWidth="1"/>
    <col min="1802" max="1802" width="9.5703125" style="177" customWidth="1"/>
    <col min="1803" max="1803" width="1.140625" style="177" customWidth="1"/>
    <col min="1804" max="1804" width="2.5703125" style="177" customWidth="1"/>
    <col min="1805" max="1805" width="4.7109375" style="177" customWidth="1"/>
    <col min="1806" max="1806" width="1.42578125" style="177" customWidth="1"/>
    <col min="1807" max="1807" width="8.5703125" style="177" customWidth="1"/>
    <col min="1808" max="1808" width="1.28515625" style="177" customWidth="1"/>
    <col min="1809" max="1809" width="1" style="177" customWidth="1"/>
    <col min="1810" max="1810" width="1.28515625" style="177" customWidth="1"/>
    <col min="1811" max="1811" width="4.7109375" style="177" customWidth="1"/>
    <col min="1812" max="1812" width="2.5703125" style="177" customWidth="1"/>
    <col min="1813" max="1813" width="2.85546875" style="177" customWidth="1"/>
    <col min="1814" max="1814" width="2.42578125" style="177" customWidth="1"/>
    <col min="1815" max="1815" width="2" style="177" customWidth="1"/>
    <col min="1816" max="1816" width="1.5703125" style="177" customWidth="1"/>
    <col min="1817" max="1817" width="1.7109375" style="177" customWidth="1"/>
    <col min="1818" max="1818" width="1.5703125" style="177" customWidth="1"/>
    <col min="1819" max="1819" width="7.28515625" style="177" customWidth="1"/>
    <col min="1820" max="1820" width="2.42578125" style="177" customWidth="1"/>
    <col min="1821" max="1821" width="3.28515625" style="177" customWidth="1"/>
    <col min="1822" max="1822" width="1.42578125" style="177" customWidth="1"/>
    <col min="1823" max="1823" width="4.7109375" style="177" customWidth="1"/>
    <col min="1824" max="1824" width="2.7109375" style="177" customWidth="1"/>
    <col min="1825" max="1825" width="1.42578125" style="177" customWidth="1"/>
    <col min="1826" max="1826" width="8.140625" style="177" customWidth="1"/>
    <col min="1827" max="1827" width="11.42578125" style="177" customWidth="1"/>
    <col min="1828" max="1828" width="1.5703125" style="177" customWidth="1"/>
    <col min="1829" max="1829" width="4" style="177" customWidth="1"/>
    <col min="1830" max="1830" width="2.42578125" style="177" customWidth="1"/>
    <col min="1831" max="1831" width="1.28515625" style="177" customWidth="1"/>
    <col min="1832" max="1832" width="3.140625" style="177" customWidth="1"/>
    <col min="1833" max="1833" width="1.140625" style="177" customWidth="1"/>
    <col min="1834" max="1834" width="1.85546875" style="177" customWidth="1"/>
    <col min="1835" max="1835" width="2.7109375" style="177" customWidth="1"/>
    <col min="1836" max="1836" width="1.140625" style="177" customWidth="1"/>
    <col min="1837" max="1837" width="2.42578125" style="177" customWidth="1"/>
    <col min="1838" max="2048" width="6.85546875" style="177" customWidth="1"/>
    <col min="2049" max="2049" width="1" style="177" customWidth="1"/>
    <col min="2050" max="2050" width="6.85546875" style="177" customWidth="1"/>
    <col min="2051" max="2052" width="2.7109375" style="177" customWidth="1"/>
    <col min="2053" max="2053" width="1.42578125" style="177" customWidth="1"/>
    <col min="2054" max="2054" width="1.140625" style="177" customWidth="1"/>
    <col min="2055" max="2055" width="5.5703125" style="177" customWidth="1"/>
    <col min="2056" max="2056" width="1" style="177" customWidth="1"/>
    <col min="2057" max="2057" width="1.7109375" style="177" customWidth="1"/>
    <col min="2058" max="2058" width="9.5703125" style="177" customWidth="1"/>
    <col min="2059" max="2059" width="1.140625" style="177" customWidth="1"/>
    <col min="2060" max="2060" width="2.5703125" style="177" customWidth="1"/>
    <col min="2061" max="2061" width="4.7109375" style="177" customWidth="1"/>
    <col min="2062" max="2062" width="1.42578125" style="177" customWidth="1"/>
    <col min="2063" max="2063" width="8.5703125" style="177" customWidth="1"/>
    <col min="2064" max="2064" width="1.28515625" style="177" customWidth="1"/>
    <col min="2065" max="2065" width="1" style="177" customWidth="1"/>
    <col min="2066" max="2066" width="1.28515625" style="177" customWidth="1"/>
    <col min="2067" max="2067" width="4.7109375" style="177" customWidth="1"/>
    <col min="2068" max="2068" width="2.5703125" style="177" customWidth="1"/>
    <col min="2069" max="2069" width="2.85546875" style="177" customWidth="1"/>
    <col min="2070" max="2070" width="2.42578125" style="177" customWidth="1"/>
    <col min="2071" max="2071" width="2" style="177" customWidth="1"/>
    <col min="2072" max="2072" width="1.5703125" style="177" customWidth="1"/>
    <col min="2073" max="2073" width="1.7109375" style="177" customWidth="1"/>
    <col min="2074" max="2074" width="1.5703125" style="177" customWidth="1"/>
    <col min="2075" max="2075" width="7.28515625" style="177" customWidth="1"/>
    <col min="2076" max="2076" width="2.42578125" style="177" customWidth="1"/>
    <col min="2077" max="2077" width="3.28515625" style="177" customWidth="1"/>
    <col min="2078" max="2078" width="1.42578125" style="177" customWidth="1"/>
    <col min="2079" max="2079" width="4.7109375" style="177" customWidth="1"/>
    <col min="2080" max="2080" width="2.7109375" style="177" customWidth="1"/>
    <col min="2081" max="2081" width="1.42578125" style="177" customWidth="1"/>
    <col min="2082" max="2082" width="8.140625" style="177" customWidth="1"/>
    <col min="2083" max="2083" width="11.42578125" style="177" customWidth="1"/>
    <col min="2084" max="2084" width="1.5703125" style="177" customWidth="1"/>
    <col min="2085" max="2085" width="4" style="177" customWidth="1"/>
    <col min="2086" max="2086" width="2.42578125" style="177" customWidth="1"/>
    <col min="2087" max="2087" width="1.28515625" style="177" customWidth="1"/>
    <col min="2088" max="2088" width="3.140625" style="177" customWidth="1"/>
    <col min="2089" max="2089" width="1.140625" style="177" customWidth="1"/>
    <col min="2090" max="2090" width="1.85546875" style="177" customWidth="1"/>
    <col min="2091" max="2091" width="2.7109375" style="177" customWidth="1"/>
    <col min="2092" max="2092" width="1.140625" style="177" customWidth="1"/>
    <col min="2093" max="2093" width="2.42578125" style="177" customWidth="1"/>
    <col min="2094" max="2304" width="6.85546875" style="177" customWidth="1"/>
    <col min="2305" max="2305" width="1" style="177" customWidth="1"/>
    <col min="2306" max="2306" width="6.85546875" style="177" customWidth="1"/>
    <col min="2307" max="2308" width="2.7109375" style="177" customWidth="1"/>
    <col min="2309" max="2309" width="1.42578125" style="177" customWidth="1"/>
    <col min="2310" max="2310" width="1.140625" style="177" customWidth="1"/>
    <col min="2311" max="2311" width="5.5703125" style="177" customWidth="1"/>
    <col min="2312" max="2312" width="1" style="177" customWidth="1"/>
    <col min="2313" max="2313" width="1.7109375" style="177" customWidth="1"/>
    <col min="2314" max="2314" width="9.5703125" style="177" customWidth="1"/>
    <col min="2315" max="2315" width="1.140625" style="177" customWidth="1"/>
    <col min="2316" max="2316" width="2.5703125" style="177" customWidth="1"/>
    <col min="2317" max="2317" width="4.7109375" style="177" customWidth="1"/>
    <col min="2318" max="2318" width="1.42578125" style="177" customWidth="1"/>
    <col min="2319" max="2319" width="8.5703125" style="177" customWidth="1"/>
    <col min="2320" max="2320" width="1.28515625" style="177" customWidth="1"/>
    <col min="2321" max="2321" width="1" style="177" customWidth="1"/>
    <col min="2322" max="2322" width="1.28515625" style="177" customWidth="1"/>
    <col min="2323" max="2323" width="4.7109375" style="177" customWidth="1"/>
    <col min="2324" max="2324" width="2.5703125" style="177" customWidth="1"/>
    <col min="2325" max="2325" width="2.85546875" style="177" customWidth="1"/>
    <col min="2326" max="2326" width="2.42578125" style="177" customWidth="1"/>
    <col min="2327" max="2327" width="2" style="177" customWidth="1"/>
    <col min="2328" max="2328" width="1.5703125" style="177" customWidth="1"/>
    <col min="2329" max="2329" width="1.7109375" style="177" customWidth="1"/>
    <col min="2330" max="2330" width="1.5703125" style="177" customWidth="1"/>
    <col min="2331" max="2331" width="7.28515625" style="177" customWidth="1"/>
    <col min="2332" max="2332" width="2.42578125" style="177" customWidth="1"/>
    <col min="2333" max="2333" width="3.28515625" style="177" customWidth="1"/>
    <col min="2334" max="2334" width="1.42578125" style="177" customWidth="1"/>
    <col min="2335" max="2335" width="4.7109375" style="177" customWidth="1"/>
    <col min="2336" max="2336" width="2.7109375" style="177" customWidth="1"/>
    <col min="2337" max="2337" width="1.42578125" style="177" customWidth="1"/>
    <col min="2338" max="2338" width="8.140625" style="177" customWidth="1"/>
    <col min="2339" max="2339" width="11.42578125" style="177" customWidth="1"/>
    <col min="2340" max="2340" width="1.5703125" style="177" customWidth="1"/>
    <col min="2341" max="2341" width="4" style="177" customWidth="1"/>
    <col min="2342" max="2342" width="2.42578125" style="177" customWidth="1"/>
    <col min="2343" max="2343" width="1.28515625" style="177" customWidth="1"/>
    <col min="2344" max="2344" width="3.140625" style="177" customWidth="1"/>
    <col min="2345" max="2345" width="1.140625" style="177" customWidth="1"/>
    <col min="2346" max="2346" width="1.85546875" style="177" customWidth="1"/>
    <col min="2347" max="2347" width="2.7109375" style="177" customWidth="1"/>
    <col min="2348" max="2348" width="1.140625" style="177" customWidth="1"/>
    <col min="2349" max="2349" width="2.42578125" style="177" customWidth="1"/>
    <col min="2350" max="2560" width="6.85546875" style="177" customWidth="1"/>
    <col min="2561" max="2561" width="1" style="177" customWidth="1"/>
    <col min="2562" max="2562" width="6.85546875" style="177" customWidth="1"/>
    <col min="2563" max="2564" width="2.7109375" style="177" customWidth="1"/>
    <col min="2565" max="2565" width="1.42578125" style="177" customWidth="1"/>
    <col min="2566" max="2566" width="1.140625" style="177" customWidth="1"/>
    <col min="2567" max="2567" width="5.5703125" style="177" customWidth="1"/>
    <col min="2568" max="2568" width="1" style="177" customWidth="1"/>
    <col min="2569" max="2569" width="1.7109375" style="177" customWidth="1"/>
    <col min="2570" max="2570" width="9.5703125" style="177" customWidth="1"/>
    <col min="2571" max="2571" width="1.140625" style="177" customWidth="1"/>
    <col min="2572" max="2572" width="2.5703125" style="177" customWidth="1"/>
    <col min="2573" max="2573" width="4.7109375" style="177" customWidth="1"/>
    <col min="2574" max="2574" width="1.42578125" style="177" customWidth="1"/>
    <col min="2575" max="2575" width="8.5703125" style="177" customWidth="1"/>
    <col min="2576" max="2576" width="1.28515625" style="177" customWidth="1"/>
    <col min="2577" max="2577" width="1" style="177" customWidth="1"/>
    <col min="2578" max="2578" width="1.28515625" style="177" customWidth="1"/>
    <col min="2579" max="2579" width="4.7109375" style="177" customWidth="1"/>
    <col min="2580" max="2580" width="2.5703125" style="177" customWidth="1"/>
    <col min="2581" max="2581" width="2.85546875" style="177" customWidth="1"/>
    <col min="2582" max="2582" width="2.42578125" style="177" customWidth="1"/>
    <col min="2583" max="2583" width="2" style="177" customWidth="1"/>
    <col min="2584" max="2584" width="1.5703125" style="177" customWidth="1"/>
    <col min="2585" max="2585" width="1.7109375" style="177" customWidth="1"/>
    <col min="2586" max="2586" width="1.5703125" style="177" customWidth="1"/>
    <col min="2587" max="2587" width="7.28515625" style="177" customWidth="1"/>
    <col min="2588" max="2588" width="2.42578125" style="177" customWidth="1"/>
    <col min="2589" max="2589" width="3.28515625" style="177" customWidth="1"/>
    <col min="2590" max="2590" width="1.42578125" style="177" customWidth="1"/>
    <col min="2591" max="2591" width="4.7109375" style="177" customWidth="1"/>
    <col min="2592" max="2592" width="2.7109375" style="177" customWidth="1"/>
    <col min="2593" max="2593" width="1.42578125" style="177" customWidth="1"/>
    <col min="2594" max="2594" width="8.140625" style="177" customWidth="1"/>
    <col min="2595" max="2595" width="11.42578125" style="177" customWidth="1"/>
    <col min="2596" max="2596" width="1.5703125" style="177" customWidth="1"/>
    <col min="2597" max="2597" width="4" style="177" customWidth="1"/>
    <col min="2598" max="2598" width="2.42578125" style="177" customWidth="1"/>
    <col min="2599" max="2599" width="1.28515625" style="177" customWidth="1"/>
    <col min="2600" max="2600" width="3.140625" style="177" customWidth="1"/>
    <col min="2601" max="2601" width="1.140625" style="177" customWidth="1"/>
    <col min="2602" max="2602" width="1.85546875" style="177" customWidth="1"/>
    <col min="2603" max="2603" width="2.7109375" style="177" customWidth="1"/>
    <col min="2604" max="2604" width="1.140625" style="177" customWidth="1"/>
    <col min="2605" max="2605" width="2.42578125" style="177" customWidth="1"/>
    <col min="2606" max="2816" width="6.85546875" style="177" customWidth="1"/>
    <col min="2817" max="2817" width="1" style="177" customWidth="1"/>
    <col min="2818" max="2818" width="6.85546875" style="177" customWidth="1"/>
    <col min="2819" max="2820" width="2.7109375" style="177" customWidth="1"/>
    <col min="2821" max="2821" width="1.42578125" style="177" customWidth="1"/>
    <col min="2822" max="2822" width="1.140625" style="177" customWidth="1"/>
    <col min="2823" max="2823" width="5.5703125" style="177" customWidth="1"/>
    <col min="2824" max="2824" width="1" style="177" customWidth="1"/>
    <col min="2825" max="2825" width="1.7109375" style="177" customWidth="1"/>
    <col min="2826" max="2826" width="9.5703125" style="177" customWidth="1"/>
    <col min="2827" max="2827" width="1.140625" style="177" customWidth="1"/>
    <col min="2828" max="2828" width="2.5703125" style="177" customWidth="1"/>
    <col min="2829" max="2829" width="4.7109375" style="177" customWidth="1"/>
    <col min="2830" max="2830" width="1.42578125" style="177" customWidth="1"/>
    <col min="2831" max="2831" width="8.5703125" style="177" customWidth="1"/>
    <col min="2832" max="2832" width="1.28515625" style="177" customWidth="1"/>
    <col min="2833" max="2833" width="1" style="177" customWidth="1"/>
    <col min="2834" max="2834" width="1.28515625" style="177" customWidth="1"/>
    <col min="2835" max="2835" width="4.7109375" style="177" customWidth="1"/>
    <col min="2836" max="2836" width="2.5703125" style="177" customWidth="1"/>
    <col min="2837" max="2837" width="2.85546875" style="177" customWidth="1"/>
    <col min="2838" max="2838" width="2.42578125" style="177" customWidth="1"/>
    <col min="2839" max="2839" width="2" style="177" customWidth="1"/>
    <col min="2840" max="2840" width="1.5703125" style="177" customWidth="1"/>
    <col min="2841" max="2841" width="1.7109375" style="177" customWidth="1"/>
    <col min="2842" max="2842" width="1.5703125" style="177" customWidth="1"/>
    <col min="2843" max="2843" width="7.28515625" style="177" customWidth="1"/>
    <col min="2844" max="2844" width="2.42578125" style="177" customWidth="1"/>
    <col min="2845" max="2845" width="3.28515625" style="177" customWidth="1"/>
    <col min="2846" max="2846" width="1.42578125" style="177" customWidth="1"/>
    <col min="2847" max="2847" width="4.7109375" style="177" customWidth="1"/>
    <col min="2848" max="2848" width="2.7109375" style="177" customWidth="1"/>
    <col min="2849" max="2849" width="1.42578125" style="177" customWidth="1"/>
    <col min="2850" max="2850" width="8.140625" style="177" customWidth="1"/>
    <col min="2851" max="2851" width="11.42578125" style="177" customWidth="1"/>
    <col min="2852" max="2852" width="1.5703125" style="177" customWidth="1"/>
    <col min="2853" max="2853" width="4" style="177" customWidth="1"/>
    <col min="2854" max="2854" width="2.42578125" style="177" customWidth="1"/>
    <col min="2855" max="2855" width="1.28515625" style="177" customWidth="1"/>
    <col min="2856" max="2856" width="3.140625" style="177" customWidth="1"/>
    <col min="2857" max="2857" width="1.140625" style="177" customWidth="1"/>
    <col min="2858" max="2858" width="1.85546875" style="177" customWidth="1"/>
    <col min="2859" max="2859" width="2.7109375" style="177" customWidth="1"/>
    <col min="2860" max="2860" width="1.140625" style="177" customWidth="1"/>
    <col min="2861" max="2861" width="2.42578125" style="177" customWidth="1"/>
    <col min="2862" max="3072" width="6.85546875" style="177" customWidth="1"/>
    <col min="3073" max="3073" width="1" style="177" customWidth="1"/>
    <col min="3074" max="3074" width="6.85546875" style="177" customWidth="1"/>
    <col min="3075" max="3076" width="2.7109375" style="177" customWidth="1"/>
    <col min="3077" max="3077" width="1.42578125" style="177" customWidth="1"/>
    <col min="3078" max="3078" width="1.140625" style="177" customWidth="1"/>
    <col min="3079" max="3079" width="5.5703125" style="177" customWidth="1"/>
    <col min="3080" max="3080" width="1" style="177" customWidth="1"/>
    <col min="3081" max="3081" width="1.7109375" style="177" customWidth="1"/>
    <col min="3082" max="3082" width="9.5703125" style="177" customWidth="1"/>
    <col min="3083" max="3083" width="1.140625" style="177" customWidth="1"/>
    <col min="3084" max="3084" width="2.5703125" style="177" customWidth="1"/>
    <col min="3085" max="3085" width="4.7109375" style="177" customWidth="1"/>
    <col min="3086" max="3086" width="1.42578125" style="177" customWidth="1"/>
    <col min="3087" max="3087" width="8.5703125" style="177" customWidth="1"/>
    <col min="3088" max="3088" width="1.28515625" style="177" customWidth="1"/>
    <col min="3089" max="3089" width="1" style="177" customWidth="1"/>
    <col min="3090" max="3090" width="1.28515625" style="177" customWidth="1"/>
    <col min="3091" max="3091" width="4.7109375" style="177" customWidth="1"/>
    <col min="3092" max="3092" width="2.5703125" style="177" customWidth="1"/>
    <col min="3093" max="3093" width="2.85546875" style="177" customWidth="1"/>
    <col min="3094" max="3094" width="2.42578125" style="177" customWidth="1"/>
    <col min="3095" max="3095" width="2" style="177" customWidth="1"/>
    <col min="3096" max="3096" width="1.5703125" style="177" customWidth="1"/>
    <col min="3097" max="3097" width="1.7109375" style="177" customWidth="1"/>
    <col min="3098" max="3098" width="1.5703125" style="177" customWidth="1"/>
    <col min="3099" max="3099" width="7.28515625" style="177" customWidth="1"/>
    <col min="3100" max="3100" width="2.42578125" style="177" customWidth="1"/>
    <col min="3101" max="3101" width="3.28515625" style="177" customWidth="1"/>
    <col min="3102" max="3102" width="1.42578125" style="177" customWidth="1"/>
    <col min="3103" max="3103" width="4.7109375" style="177" customWidth="1"/>
    <col min="3104" max="3104" width="2.7109375" style="177" customWidth="1"/>
    <col min="3105" max="3105" width="1.42578125" style="177" customWidth="1"/>
    <col min="3106" max="3106" width="8.140625" style="177" customWidth="1"/>
    <col min="3107" max="3107" width="11.42578125" style="177" customWidth="1"/>
    <col min="3108" max="3108" width="1.5703125" style="177" customWidth="1"/>
    <col min="3109" max="3109" width="4" style="177" customWidth="1"/>
    <col min="3110" max="3110" width="2.42578125" style="177" customWidth="1"/>
    <col min="3111" max="3111" width="1.28515625" style="177" customWidth="1"/>
    <col min="3112" max="3112" width="3.140625" style="177" customWidth="1"/>
    <col min="3113" max="3113" width="1.140625" style="177" customWidth="1"/>
    <col min="3114" max="3114" width="1.85546875" style="177" customWidth="1"/>
    <col min="3115" max="3115" width="2.7109375" style="177" customWidth="1"/>
    <col min="3116" max="3116" width="1.140625" style="177" customWidth="1"/>
    <col min="3117" max="3117" width="2.42578125" style="177" customWidth="1"/>
    <col min="3118" max="3328" width="6.85546875" style="177" customWidth="1"/>
    <col min="3329" max="3329" width="1" style="177" customWidth="1"/>
    <col min="3330" max="3330" width="6.85546875" style="177" customWidth="1"/>
    <col min="3331" max="3332" width="2.7109375" style="177" customWidth="1"/>
    <col min="3333" max="3333" width="1.42578125" style="177" customWidth="1"/>
    <col min="3334" max="3334" width="1.140625" style="177" customWidth="1"/>
    <col min="3335" max="3335" width="5.5703125" style="177" customWidth="1"/>
    <col min="3336" max="3336" width="1" style="177" customWidth="1"/>
    <col min="3337" max="3337" width="1.7109375" style="177" customWidth="1"/>
    <col min="3338" max="3338" width="9.5703125" style="177" customWidth="1"/>
    <col min="3339" max="3339" width="1.140625" style="177" customWidth="1"/>
    <col min="3340" max="3340" width="2.5703125" style="177" customWidth="1"/>
    <col min="3341" max="3341" width="4.7109375" style="177" customWidth="1"/>
    <col min="3342" max="3342" width="1.42578125" style="177" customWidth="1"/>
    <col min="3343" max="3343" width="8.5703125" style="177" customWidth="1"/>
    <col min="3344" max="3344" width="1.28515625" style="177" customWidth="1"/>
    <col min="3345" max="3345" width="1" style="177" customWidth="1"/>
    <col min="3346" max="3346" width="1.28515625" style="177" customWidth="1"/>
    <col min="3347" max="3347" width="4.7109375" style="177" customWidth="1"/>
    <col min="3348" max="3348" width="2.5703125" style="177" customWidth="1"/>
    <col min="3349" max="3349" width="2.85546875" style="177" customWidth="1"/>
    <col min="3350" max="3350" width="2.42578125" style="177" customWidth="1"/>
    <col min="3351" max="3351" width="2" style="177" customWidth="1"/>
    <col min="3352" max="3352" width="1.5703125" style="177" customWidth="1"/>
    <col min="3353" max="3353" width="1.7109375" style="177" customWidth="1"/>
    <col min="3354" max="3354" width="1.5703125" style="177" customWidth="1"/>
    <col min="3355" max="3355" width="7.28515625" style="177" customWidth="1"/>
    <col min="3356" max="3356" width="2.42578125" style="177" customWidth="1"/>
    <col min="3357" max="3357" width="3.28515625" style="177" customWidth="1"/>
    <col min="3358" max="3358" width="1.42578125" style="177" customWidth="1"/>
    <col min="3359" max="3359" width="4.7109375" style="177" customWidth="1"/>
    <col min="3360" max="3360" width="2.7109375" style="177" customWidth="1"/>
    <col min="3361" max="3361" width="1.42578125" style="177" customWidth="1"/>
    <col min="3362" max="3362" width="8.140625" style="177" customWidth="1"/>
    <col min="3363" max="3363" width="11.42578125" style="177" customWidth="1"/>
    <col min="3364" max="3364" width="1.5703125" style="177" customWidth="1"/>
    <col min="3365" max="3365" width="4" style="177" customWidth="1"/>
    <col min="3366" max="3366" width="2.42578125" style="177" customWidth="1"/>
    <col min="3367" max="3367" width="1.28515625" style="177" customWidth="1"/>
    <col min="3368" max="3368" width="3.140625" style="177" customWidth="1"/>
    <col min="3369" max="3369" width="1.140625" style="177" customWidth="1"/>
    <col min="3370" max="3370" width="1.85546875" style="177" customWidth="1"/>
    <col min="3371" max="3371" width="2.7109375" style="177" customWidth="1"/>
    <col min="3372" max="3372" width="1.140625" style="177" customWidth="1"/>
    <col min="3373" max="3373" width="2.42578125" style="177" customWidth="1"/>
    <col min="3374" max="3584" width="6.85546875" style="177" customWidth="1"/>
    <col min="3585" max="3585" width="1" style="177" customWidth="1"/>
    <col min="3586" max="3586" width="6.85546875" style="177" customWidth="1"/>
    <col min="3587" max="3588" width="2.7109375" style="177" customWidth="1"/>
    <col min="3589" max="3589" width="1.42578125" style="177" customWidth="1"/>
    <col min="3590" max="3590" width="1.140625" style="177" customWidth="1"/>
    <col min="3591" max="3591" width="5.5703125" style="177" customWidth="1"/>
    <col min="3592" max="3592" width="1" style="177" customWidth="1"/>
    <col min="3593" max="3593" width="1.7109375" style="177" customWidth="1"/>
    <col min="3594" max="3594" width="9.5703125" style="177" customWidth="1"/>
    <col min="3595" max="3595" width="1.140625" style="177" customWidth="1"/>
    <col min="3596" max="3596" width="2.5703125" style="177" customWidth="1"/>
    <col min="3597" max="3597" width="4.7109375" style="177" customWidth="1"/>
    <col min="3598" max="3598" width="1.42578125" style="177" customWidth="1"/>
    <col min="3599" max="3599" width="8.5703125" style="177" customWidth="1"/>
    <col min="3600" max="3600" width="1.28515625" style="177" customWidth="1"/>
    <col min="3601" max="3601" width="1" style="177" customWidth="1"/>
    <col min="3602" max="3602" width="1.28515625" style="177" customWidth="1"/>
    <col min="3603" max="3603" width="4.7109375" style="177" customWidth="1"/>
    <col min="3604" max="3604" width="2.5703125" style="177" customWidth="1"/>
    <col min="3605" max="3605" width="2.85546875" style="177" customWidth="1"/>
    <col min="3606" max="3606" width="2.42578125" style="177" customWidth="1"/>
    <col min="3607" max="3607" width="2" style="177" customWidth="1"/>
    <col min="3608" max="3608" width="1.5703125" style="177" customWidth="1"/>
    <col min="3609" max="3609" width="1.7109375" style="177" customWidth="1"/>
    <col min="3610" max="3610" width="1.5703125" style="177" customWidth="1"/>
    <col min="3611" max="3611" width="7.28515625" style="177" customWidth="1"/>
    <col min="3612" max="3612" width="2.42578125" style="177" customWidth="1"/>
    <col min="3613" max="3613" width="3.28515625" style="177" customWidth="1"/>
    <col min="3614" max="3614" width="1.42578125" style="177" customWidth="1"/>
    <col min="3615" max="3615" width="4.7109375" style="177" customWidth="1"/>
    <col min="3616" max="3616" width="2.7109375" style="177" customWidth="1"/>
    <col min="3617" max="3617" width="1.42578125" style="177" customWidth="1"/>
    <col min="3618" max="3618" width="8.140625" style="177" customWidth="1"/>
    <col min="3619" max="3619" width="11.42578125" style="177" customWidth="1"/>
    <col min="3620" max="3620" width="1.5703125" style="177" customWidth="1"/>
    <col min="3621" max="3621" width="4" style="177" customWidth="1"/>
    <col min="3622" max="3622" width="2.42578125" style="177" customWidth="1"/>
    <col min="3623" max="3623" width="1.28515625" style="177" customWidth="1"/>
    <col min="3624" max="3624" width="3.140625" style="177" customWidth="1"/>
    <col min="3625" max="3625" width="1.140625" style="177" customWidth="1"/>
    <col min="3626" max="3626" width="1.85546875" style="177" customWidth="1"/>
    <col min="3627" max="3627" width="2.7109375" style="177" customWidth="1"/>
    <col min="3628" max="3628" width="1.140625" style="177" customWidth="1"/>
    <col min="3629" max="3629" width="2.42578125" style="177" customWidth="1"/>
    <col min="3630" max="3840" width="6.85546875" style="177" customWidth="1"/>
    <col min="3841" max="3841" width="1" style="177" customWidth="1"/>
    <col min="3842" max="3842" width="6.85546875" style="177" customWidth="1"/>
    <col min="3843" max="3844" width="2.7109375" style="177" customWidth="1"/>
    <col min="3845" max="3845" width="1.42578125" style="177" customWidth="1"/>
    <col min="3846" max="3846" width="1.140625" style="177" customWidth="1"/>
    <col min="3847" max="3847" width="5.5703125" style="177" customWidth="1"/>
    <col min="3848" max="3848" width="1" style="177" customWidth="1"/>
    <col min="3849" max="3849" width="1.7109375" style="177" customWidth="1"/>
    <col min="3850" max="3850" width="9.5703125" style="177" customWidth="1"/>
    <col min="3851" max="3851" width="1.140625" style="177" customWidth="1"/>
    <col min="3852" max="3852" width="2.5703125" style="177" customWidth="1"/>
    <col min="3853" max="3853" width="4.7109375" style="177" customWidth="1"/>
    <col min="3854" max="3854" width="1.42578125" style="177" customWidth="1"/>
    <col min="3855" max="3855" width="8.5703125" style="177" customWidth="1"/>
    <col min="3856" max="3856" width="1.28515625" style="177" customWidth="1"/>
    <col min="3857" max="3857" width="1" style="177" customWidth="1"/>
    <col min="3858" max="3858" width="1.28515625" style="177" customWidth="1"/>
    <col min="3859" max="3859" width="4.7109375" style="177" customWidth="1"/>
    <col min="3860" max="3860" width="2.5703125" style="177" customWidth="1"/>
    <col min="3861" max="3861" width="2.85546875" style="177" customWidth="1"/>
    <col min="3862" max="3862" width="2.42578125" style="177" customWidth="1"/>
    <col min="3863" max="3863" width="2" style="177" customWidth="1"/>
    <col min="3864" max="3864" width="1.5703125" style="177" customWidth="1"/>
    <col min="3865" max="3865" width="1.7109375" style="177" customWidth="1"/>
    <col min="3866" max="3866" width="1.5703125" style="177" customWidth="1"/>
    <col min="3867" max="3867" width="7.28515625" style="177" customWidth="1"/>
    <col min="3868" max="3868" width="2.42578125" style="177" customWidth="1"/>
    <col min="3869" max="3869" width="3.28515625" style="177" customWidth="1"/>
    <col min="3870" max="3870" width="1.42578125" style="177" customWidth="1"/>
    <col min="3871" max="3871" width="4.7109375" style="177" customWidth="1"/>
    <col min="3872" max="3872" width="2.7109375" style="177" customWidth="1"/>
    <col min="3873" max="3873" width="1.42578125" style="177" customWidth="1"/>
    <col min="3874" max="3874" width="8.140625" style="177" customWidth="1"/>
    <col min="3875" max="3875" width="11.42578125" style="177" customWidth="1"/>
    <col min="3876" max="3876" width="1.5703125" style="177" customWidth="1"/>
    <col min="3877" max="3877" width="4" style="177" customWidth="1"/>
    <col min="3878" max="3878" width="2.42578125" style="177" customWidth="1"/>
    <col min="3879" max="3879" width="1.28515625" style="177" customWidth="1"/>
    <col min="3880" max="3880" width="3.140625" style="177" customWidth="1"/>
    <col min="3881" max="3881" width="1.140625" style="177" customWidth="1"/>
    <col min="3882" max="3882" width="1.85546875" style="177" customWidth="1"/>
    <col min="3883" max="3883" width="2.7109375" style="177" customWidth="1"/>
    <col min="3884" max="3884" width="1.140625" style="177" customWidth="1"/>
    <col min="3885" max="3885" width="2.42578125" style="177" customWidth="1"/>
    <col min="3886" max="4096" width="6.85546875" style="177" customWidth="1"/>
    <col min="4097" max="4097" width="1" style="177" customWidth="1"/>
    <col min="4098" max="4098" width="6.85546875" style="177" customWidth="1"/>
    <col min="4099" max="4100" width="2.7109375" style="177" customWidth="1"/>
    <col min="4101" max="4101" width="1.42578125" style="177" customWidth="1"/>
    <col min="4102" max="4102" width="1.140625" style="177" customWidth="1"/>
    <col min="4103" max="4103" width="5.5703125" style="177" customWidth="1"/>
    <col min="4104" max="4104" width="1" style="177" customWidth="1"/>
    <col min="4105" max="4105" width="1.7109375" style="177" customWidth="1"/>
    <col min="4106" max="4106" width="9.5703125" style="177" customWidth="1"/>
    <col min="4107" max="4107" width="1.140625" style="177" customWidth="1"/>
    <col min="4108" max="4108" width="2.5703125" style="177" customWidth="1"/>
    <col min="4109" max="4109" width="4.7109375" style="177" customWidth="1"/>
    <col min="4110" max="4110" width="1.42578125" style="177" customWidth="1"/>
    <col min="4111" max="4111" width="8.5703125" style="177" customWidth="1"/>
    <col min="4112" max="4112" width="1.28515625" style="177" customWidth="1"/>
    <col min="4113" max="4113" width="1" style="177" customWidth="1"/>
    <col min="4114" max="4114" width="1.28515625" style="177" customWidth="1"/>
    <col min="4115" max="4115" width="4.7109375" style="177" customWidth="1"/>
    <col min="4116" max="4116" width="2.5703125" style="177" customWidth="1"/>
    <col min="4117" max="4117" width="2.85546875" style="177" customWidth="1"/>
    <col min="4118" max="4118" width="2.42578125" style="177" customWidth="1"/>
    <col min="4119" max="4119" width="2" style="177" customWidth="1"/>
    <col min="4120" max="4120" width="1.5703125" style="177" customWidth="1"/>
    <col min="4121" max="4121" width="1.7109375" style="177" customWidth="1"/>
    <col min="4122" max="4122" width="1.5703125" style="177" customWidth="1"/>
    <col min="4123" max="4123" width="7.28515625" style="177" customWidth="1"/>
    <col min="4124" max="4124" width="2.42578125" style="177" customWidth="1"/>
    <col min="4125" max="4125" width="3.28515625" style="177" customWidth="1"/>
    <col min="4126" max="4126" width="1.42578125" style="177" customWidth="1"/>
    <col min="4127" max="4127" width="4.7109375" style="177" customWidth="1"/>
    <col min="4128" max="4128" width="2.7109375" style="177" customWidth="1"/>
    <col min="4129" max="4129" width="1.42578125" style="177" customWidth="1"/>
    <col min="4130" max="4130" width="8.140625" style="177" customWidth="1"/>
    <col min="4131" max="4131" width="11.42578125" style="177" customWidth="1"/>
    <col min="4132" max="4132" width="1.5703125" style="177" customWidth="1"/>
    <col min="4133" max="4133" width="4" style="177" customWidth="1"/>
    <col min="4134" max="4134" width="2.42578125" style="177" customWidth="1"/>
    <col min="4135" max="4135" width="1.28515625" style="177" customWidth="1"/>
    <col min="4136" max="4136" width="3.140625" style="177" customWidth="1"/>
    <col min="4137" max="4137" width="1.140625" style="177" customWidth="1"/>
    <col min="4138" max="4138" width="1.85546875" style="177" customWidth="1"/>
    <col min="4139" max="4139" width="2.7109375" style="177" customWidth="1"/>
    <col min="4140" max="4140" width="1.140625" style="177" customWidth="1"/>
    <col min="4141" max="4141" width="2.42578125" style="177" customWidth="1"/>
    <col min="4142" max="4352" width="6.85546875" style="177" customWidth="1"/>
    <col min="4353" max="4353" width="1" style="177" customWidth="1"/>
    <col min="4354" max="4354" width="6.85546875" style="177" customWidth="1"/>
    <col min="4355" max="4356" width="2.7109375" style="177" customWidth="1"/>
    <col min="4357" max="4357" width="1.42578125" style="177" customWidth="1"/>
    <col min="4358" max="4358" width="1.140625" style="177" customWidth="1"/>
    <col min="4359" max="4359" width="5.5703125" style="177" customWidth="1"/>
    <col min="4360" max="4360" width="1" style="177" customWidth="1"/>
    <col min="4361" max="4361" width="1.7109375" style="177" customWidth="1"/>
    <col min="4362" max="4362" width="9.5703125" style="177" customWidth="1"/>
    <col min="4363" max="4363" width="1.140625" style="177" customWidth="1"/>
    <col min="4364" max="4364" width="2.5703125" style="177" customWidth="1"/>
    <col min="4365" max="4365" width="4.7109375" style="177" customWidth="1"/>
    <col min="4366" max="4366" width="1.42578125" style="177" customWidth="1"/>
    <col min="4367" max="4367" width="8.5703125" style="177" customWidth="1"/>
    <col min="4368" max="4368" width="1.28515625" style="177" customWidth="1"/>
    <col min="4369" max="4369" width="1" style="177" customWidth="1"/>
    <col min="4370" max="4370" width="1.28515625" style="177" customWidth="1"/>
    <col min="4371" max="4371" width="4.7109375" style="177" customWidth="1"/>
    <col min="4372" max="4372" width="2.5703125" style="177" customWidth="1"/>
    <col min="4373" max="4373" width="2.85546875" style="177" customWidth="1"/>
    <col min="4374" max="4374" width="2.42578125" style="177" customWidth="1"/>
    <col min="4375" max="4375" width="2" style="177" customWidth="1"/>
    <col min="4376" max="4376" width="1.5703125" style="177" customWidth="1"/>
    <col min="4377" max="4377" width="1.7109375" style="177" customWidth="1"/>
    <col min="4378" max="4378" width="1.5703125" style="177" customWidth="1"/>
    <col min="4379" max="4379" width="7.28515625" style="177" customWidth="1"/>
    <col min="4380" max="4380" width="2.42578125" style="177" customWidth="1"/>
    <col min="4381" max="4381" width="3.28515625" style="177" customWidth="1"/>
    <col min="4382" max="4382" width="1.42578125" style="177" customWidth="1"/>
    <col min="4383" max="4383" width="4.7109375" style="177" customWidth="1"/>
    <col min="4384" max="4384" width="2.7109375" style="177" customWidth="1"/>
    <col min="4385" max="4385" width="1.42578125" style="177" customWidth="1"/>
    <col min="4386" max="4386" width="8.140625" style="177" customWidth="1"/>
    <col min="4387" max="4387" width="11.42578125" style="177" customWidth="1"/>
    <col min="4388" max="4388" width="1.5703125" style="177" customWidth="1"/>
    <col min="4389" max="4389" width="4" style="177" customWidth="1"/>
    <col min="4390" max="4390" width="2.42578125" style="177" customWidth="1"/>
    <col min="4391" max="4391" width="1.28515625" style="177" customWidth="1"/>
    <col min="4392" max="4392" width="3.140625" style="177" customWidth="1"/>
    <col min="4393" max="4393" width="1.140625" style="177" customWidth="1"/>
    <col min="4394" max="4394" width="1.85546875" style="177" customWidth="1"/>
    <col min="4395" max="4395" width="2.7109375" style="177" customWidth="1"/>
    <col min="4396" max="4396" width="1.140625" style="177" customWidth="1"/>
    <col min="4397" max="4397" width="2.42578125" style="177" customWidth="1"/>
    <col min="4398" max="4608" width="6.85546875" style="177" customWidth="1"/>
    <col min="4609" max="4609" width="1" style="177" customWidth="1"/>
    <col min="4610" max="4610" width="6.85546875" style="177" customWidth="1"/>
    <col min="4611" max="4612" width="2.7109375" style="177" customWidth="1"/>
    <col min="4613" max="4613" width="1.42578125" style="177" customWidth="1"/>
    <col min="4614" max="4614" width="1.140625" style="177" customWidth="1"/>
    <col min="4615" max="4615" width="5.5703125" style="177" customWidth="1"/>
    <col min="4616" max="4616" width="1" style="177" customWidth="1"/>
    <col min="4617" max="4617" width="1.7109375" style="177" customWidth="1"/>
    <col min="4618" max="4618" width="9.5703125" style="177" customWidth="1"/>
    <col min="4619" max="4619" width="1.140625" style="177" customWidth="1"/>
    <col min="4620" max="4620" width="2.5703125" style="177" customWidth="1"/>
    <col min="4621" max="4621" width="4.7109375" style="177" customWidth="1"/>
    <col min="4622" max="4622" width="1.42578125" style="177" customWidth="1"/>
    <col min="4623" max="4623" width="8.5703125" style="177" customWidth="1"/>
    <col min="4624" max="4624" width="1.28515625" style="177" customWidth="1"/>
    <col min="4625" max="4625" width="1" style="177" customWidth="1"/>
    <col min="4626" max="4626" width="1.28515625" style="177" customWidth="1"/>
    <col min="4627" max="4627" width="4.7109375" style="177" customWidth="1"/>
    <col min="4628" max="4628" width="2.5703125" style="177" customWidth="1"/>
    <col min="4629" max="4629" width="2.85546875" style="177" customWidth="1"/>
    <col min="4630" max="4630" width="2.42578125" style="177" customWidth="1"/>
    <col min="4631" max="4631" width="2" style="177" customWidth="1"/>
    <col min="4632" max="4632" width="1.5703125" style="177" customWidth="1"/>
    <col min="4633" max="4633" width="1.7109375" style="177" customWidth="1"/>
    <col min="4634" max="4634" width="1.5703125" style="177" customWidth="1"/>
    <col min="4635" max="4635" width="7.28515625" style="177" customWidth="1"/>
    <col min="4636" max="4636" width="2.42578125" style="177" customWidth="1"/>
    <col min="4637" max="4637" width="3.28515625" style="177" customWidth="1"/>
    <col min="4638" max="4638" width="1.42578125" style="177" customWidth="1"/>
    <col min="4639" max="4639" width="4.7109375" style="177" customWidth="1"/>
    <col min="4640" max="4640" width="2.7109375" style="177" customWidth="1"/>
    <col min="4641" max="4641" width="1.42578125" style="177" customWidth="1"/>
    <col min="4642" max="4642" width="8.140625" style="177" customWidth="1"/>
    <col min="4643" max="4643" width="11.42578125" style="177" customWidth="1"/>
    <col min="4644" max="4644" width="1.5703125" style="177" customWidth="1"/>
    <col min="4645" max="4645" width="4" style="177" customWidth="1"/>
    <col min="4646" max="4646" width="2.42578125" style="177" customWidth="1"/>
    <col min="4647" max="4647" width="1.28515625" style="177" customWidth="1"/>
    <col min="4648" max="4648" width="3.140625" style="177" customWidth="1"/>
    <col min="4649" max="4649" width="1.140625" style="177" customWidth="1"/>
    <col min="4650" max="4650" width="1.85546875" style="177" customWidth="1"/>
    <col min="4651" max="4651" width="2.7109375" style="177" customWidth="1"/>
    <col min="4652" max="4652" width="1.140625" style="177" customWidth="1"/>
    <col min="4653" max="4653" width="2.42578125" style="177" customWidth="1"/>
    <col min="4654" max="4864" width="6.85546875" style="177" customWidth="1"/>
    <col min="4865" max="4865" width="1" style="177" customWidth="1"/>
    <col min="4866" max="4866" width="6.85546875" style="177" customWidth="1"/>
    <col min="4867" max="4868" width="2.7109375" style="177" customWidth="1"/>
    <col min="4869" max="4869" width="1.42578125" style="177" customWidth="1"/>
    <col min="4870" max="4870" width="1.140625" style="177" customWidth="1"/>
    <col min="4871" max="4871" width="5.5703125" style="177" customWidth="1"/>
    <col min="4872" max="4872" width="1" style="177" customWidth="1"/>
    <col min="4873" max="4873" width="1.7109375" style="177" customWidth="1"/>
    <col min="4874" max="4874" width="9.5703125" style="177" customWidth="1"/>
    <col min="4875" max="4875" width="1.140625" style="177" customWidth="1"/>
    <col min="4876" max="4876" width="2.5703125" style="177" customWidth="1"/>
    <col min="4877" max="4877" width="4.7109375" style="177" customWidth="1"/>
    <col min="4878" max="4878" width="1.42578125" style="177" customWidth="1"/>
    <col min="4879" max="4879" width="8.5703125" style="177" customWidth="1"/>
    <col min="4880" max="4880" width="1.28515625" style="177" customWidth="1"/>
    <col min="4881" max="4881" width="1" style="177" customWidth="1"/>
    <col min="4882" max="4882" width="1.28515625" style="177" customWidth="1"/>
    <col min="4883" max="4883" width="4.7109375" style="177" customWidth="1"/>
    <col min="4884" max="4884" width="2.5703125" style="177" customWidth="1"/>
    <col min="4885" max="4885" width="2.85546875" style="177" customWidth="1"/>
    <col min="4886" max="4886" width="2.42578125" style="177" customWidth="1"/>
    <col min="4887" max="4887" width="2" style="177" customWidth="1"/>
    <col min="4888" max="4888" width="1.5703125" style="177" customWidth="1"/>
    <col min="4889" max="4889" width="1.7109375" style="177" customWidth="1"/>
    <col min="4890" max="4890" width="1.5703125" style="177" customWidth="1"/>
    <col min="4891" max="4891" width="7.28515625" style="177" customWidth="1"/>
    <col min="4892" max="4892" width="2.42578125" style="177" customWidth="1"/>
    <col min="4893" max="4893" width="3.28515625" style="177" customWidth="1"/>
    <col min="4894" max="4894" width="1.42578125" style="177" customWidth="1"/>
    <col min="4895" max="4895" width="4.7109375" style="177" customWidth="1"/>
    <col min="4896" max="4896" width="2.7109375" style="177" customWidth="1"/>
    <col min="4897" max="4897" width="1.42578125" style="177" customWidth="1"/>
    <col min="4898" max="4898" width="8.140625" style="177" customWidth="1"/>
    <col min="4899" max="4899" width="11.42578125" style="177" customWidth="1"/>
    <col min="4900" max="4900" width="1.5703125" style="177" customWidth="1"/>
    <col min="4901" max="4901" width="4" style="177" customWidth="1"/>
    <col min="4902" max="4902" width="2.42578125" style="177" customWidth="1"/>
    <col min="4903" max="4903" width="1.28515625" style="177" customWidth="1"/>
    <col min="4904" max="4904" width="3.140625" style="177" customWidth="1"/>
    <col min="4905" max="4905" width="1.140625" style="177" customWidth="1"/>
    <col min="4906" max="4906" width="1.85546875" style="177" customWidth="1"/>
    <col min="4907" max="4907" width="2.7109375" style="177" customWidth="1"/>
    <col min="4908" max="4908" width="1.140625" style="177" customWidth="1"/>
    <col min="4909" max="4909" width="2.42578125" style="177" customWidth="1"/>
    <col min="4910" max="5120" width="6.85546875" style="177" customWidth="1"/>
    <col min="5121" max="5121" width="1" style="177" customWidth="1"/>
    <col min="5122" max="5122" width="6.85546875" style="177" customWidth="1"/>
    <col min="5123" max="5124" width="2.7109375" style="177" customWidth="1"/>
    <col min="5125" max="5125" width="1.42578125" style="177" customWidth="1"/>
    <col min="5126" max="5126" width="1.140625" style="177" customWidth="1"/>
    <col min="5127" max="5127" width="5.5703125" style="177" customWidth="1"/>
    <col min="5128" max="5128" width="1" style="177" customWidth="1"/>
    <col min="5129" max="5129" width="1.7109375" style="177" customWidth="1"/>
    <col min="5130" max="5130" width="9.5703125" style="177" customWidth="1"/>
    <col min="5131" max="5131" width="1.140625" style="177" customWidth="1"/>
    <col min="5132" max="5132" width="2.5703125" style="177" customWidth="1"/>
    <col min="5133" max="5133" width="4.7109375" style="177" customWidth="1"/>
    <col min="5134" max="5134" width="1.42578125" style="177" customWidth="1"/>
    <col min="5135" max="5135" width="8.5703125" style="177" customWidth="1"/>
    <col min="5136" max="5136" width="1.28515625" style="177" customWidth="1"/>
    <col min="5137" max="5137" width="1" style="177" customWidth="1"/>
    <col min="5138" max="5138" width="1.28515625" style="177" customWidth="1"/>
    <col min="5139" max="5139" width="4.7109375" style="177" customWidth="1"/>
    <col min="5140" max="5140" width="2.5703125" style="177" customWidth="1"/>
    <col min="5141" max="5141" width="2.85546875" style="177" customWidth="1"/>
    <col min="5142" max="5142" width="2.42578125" style="177" customWidth="1"/>
    <col min="5143" max="5143" width="2" style="177" customWidth="1"/>
    <col min="5144" max="5144" width="1.5703125" style="177" customWidth="1"/>
    <col min="5145" max="5145" width="1.7109375" style="177" customWidth="1"/>
    <col min="5146" max="5146" width="1.5703125" style="177" customWidth="1"/>
    <col min="5147" max="5147" width="7.28515625" style="177" customWidth="1"/>
    <col min="5148" max="5148" width="2.42578125" style="177" customWidth="1"/>
    <col min="5149" max="5149" width="3.28515625" style="177" customWidth="1"/>
    <col min="5150" max="5150" width="1.42578125" style="177" customWidth="1"/>
    <col min="5151" max="5151" width="4.7109375" style="177" customWidth="1"/>
    <col min="5152" max="5152" width="2.7109375" style="177" customWidth="1"/>
    <col min="5153" max="5153" width="1.42578125" style="177" customWidth="1"/>
    <col min="5154" max="5154" width="8.140625" style="177" customWidth="1"/>
    <col min="5155" max="5155" width="11.42578125" style="177" customWidth="1"/>
    <col min="5156" max="5156" width="1.5703125" style="177" customWidth="1"/>
    <col min="5157" max="5157" width="4" style="177" customWidth="1"/>
    <col min="5158" max="5158" width="2.42578125" style="177" customWidth="1"/>
    <col min="5159" max="5159" width="1.28515625" style="177" customWidth="1"/>
    <col min="5160" max="5160" width="3.140625" style="177" customWidth="1"/>
    <col min="5161" max="5161" width="1.140625" style="177" customWidth="1"/>
    <col min="5162" max="5162" width="1.85546875" style="177" customWidth="1"/>
    <col min="5163" max="5163" width="2.7109375" style="177" customWidth="1"/>
    <col min="5164" max="5164" width="1.140625" style="177" customWidth="1"/>
    <col min="5165" max="5165" width="2.42578125" style="177" customWidth="1"/>
    <col min="5166" max="5376" width="6.85546875" style="177" customWidth="1"/>
    <col min="5377" max="5377" width="1" style="177" customWidth="1"/>
    <col min="5378" max="5378" width="6.85546875" style="177" customWidth="1"/>
    <col min="5379" max="5380" width="2.7109375" style="177" customWidth="1"/>
    <col min="5381" max="5381" width="1.42578125" style="177" customWidth="1"/>
    <col min="5382" max="5382" width="1.140625" style="177" customWidth="1"/>
    <col min="5383" max="5383" width="5.5703125" style="177" customWidth="1"/>
    <col min="5384" max="5384" width="1" style="177" customWidth="1"/>
    <col min="5385" max="5385" width="1.7109375" style="177" customWidth="1"/>
    <col min="5386" max="5386" width="9.5703125" style="177" customWidth="1"/>
    <col min="5387" max="5387" width="1.140625" style="177" customWidth="1"/>
    <col min="5388" max="5388" width="2.5703125" style="177" customWidth="1"/>
    <col min="5389" max="5389" width="4.7109375" style="177" customWidth="1"/>
    <col min="5390" max="5390" width="1.42578125" style="177" customWidth="1"/>
    <col min="5391" max="5391" width="8.5703125" style="177" customWidth="1"/>
    <col min="5392" max="5392" width="1.28515625" style="177" customWidth="1"/>
    <col min="5393" max="5393" width="1" style="177" customWidth="1"/>
    <col min="5394" max="5394" width="1.28515625" style="177" customWidth="1"/>
    <col min="5395" max="5395" width="4.7109375" style="177" customWidth="1"/>
    <col min="5396" max="5396" width="2.5703125" style="177" customWidth="1"/>
    <col min="5397" max="5397" width="2.85546875" style="177" customWidth="1"/>
    <col min="5398" max="5398" width="2.42578125" style="177" customWidth="1"/>
    <col min="5399" max="5399" width="2" style="177" customWidth="1"/>
    <col min="5400" max="5400" width="1.5703125" style="177" customWidth="1"/>
    <col min="5401" max="5401" width="1.7109375" style="177" customWidth="1"/>
    <col min="5402" max="5402" width="1.5703125" style="177" customWidth="1"/>
    <col min="5403" max="5403" width="7.28515625" style="177" customWidth="1"/>
    <col min="5404" max="5404" width="2.42578125" style="177" customWidth="1"/>
    <col min="5405" max="5405" width="3.28515625" style="177" customWidth="1"/>
    <col min="5406" max="5406" width="1.42578125" style="177" customWidth="1"/>
    <col min="5407" max="5407" width="4.7109375" style="177" customWidth="1"/>
    <col min="5408" max="5408" width="2.7109375" style="177" customWidth="1"/>
    <col min="5409" max="5409" width="1.42578125" style="177" customWidth="1"/>
    <col min="5410" max="5410" width="8.140625" style="177" customWidth="1"/>
    <col min="5411" max="5411" width="11.42578125" style="177" customWidth="1"/>
    <col min="5412" max="5412" width="1.5703125" style="177" customWidth="1"/>
    <col min="5413" max="5413" width="4" style="177" customWidth="1"/>
    <col min="5414" max="5414" width="2.42578125" style="177" customWidth="1"/>
    <col min="5415" max="5415" width="1.28515625" style="177" customWidth="1"/>
    <col min="5416" max="5416" width="3.140625" style="177" customWidth="1"/>
    <col min="5417" max="5417" width="1.140625" style="177" customWidth="1"/>
    <col min="5418" max="5418" width="1.85546875" style="177" customWidth="1"/>
    <col min="5419" max="5419" width="2.7109375" style="177" customWidth="1"/>
    <col min="5420" max="5420" width="1.140625" style="177" customWidth="1"/>
    <col min="5421" max="5421" width="2.42578125" style="177" customWidth="1"/>
    <col min="5422" max="5632" width="6.85546875" style="177" customWidth="1"/>
    <col min="5633" max="5633" width="1" style="177" customWidth="1"/>
    <col min="5634" max="5634" width="6.85546875" style="177" customWidth="1"/>
    <col min="5635" max="5636" width="2.7109375" style="177" customWidth="1"/>
    <col min="5637" max="5637" width="1.42578125" style="177" customWidth="1"/>
    <col min="5638" max="5638" width="1.140625" style="177" customWidth="1"/>
    <col min="5639" max="5639" width="5.5703125" style="177" customWidth="1"/>
    <col min="5640" max="5640" width="1" style="177" customWidth="1"/>
    <col min="5641" max="5641" width="1.7109375" style="177" customWidth="1"/>
    <col min="5642" max="5642" width="9.5703125" style="177" customWidth="1"/>
    <col min="5643" max="5643" width="1.140625" style="177" customWidth="1"/>
    <col min="5644" max="5644" width="2.5703125" style="177" customWidth="1"/>
    <col min="5645" max="5645" width="4.7109375" style="177" customWidth="1"/>
    <col min="5646" max="5646" width="1.42578125" style="177" customWidth="1"/>
    <col min="5647" max="5647" width="8.5703125" style="177" customWidth="1"/>
    <col min="5648" max="5648" width="1.28515625" style="177" customWidth="1"/>
    <col min="5649" max="5649" width="1" style="177" customWidth="1"/>
    <col min="5650" max="5650" width="1.28515625" style="177" customWidth="1"/>
    <col min="5651" max="5651" width="4.7109375" style="177" customWidth="1"/>
    <col min="5652" max="5652" width="2.5703125" style="177" customWidth="1"/>
    <col min="5653" max="5653" width="2.85546875" style="177" customWidth="1"/>
    <col min="5654" max="5654" width="2.42578125" style="177" customWidth="1"/>
    <col min="5655" max="5655" width="2" style="177" customWidth="1"/>
    <col min="5656" max="5656" width="1.5703125" style="177" customWidth="1"/>
    <col min="5657" max="5657" width="1.7109375" style="177" customWidth="1"/>
    <col min="5658" max="5658" width="1.5703125" style="177" customWidth="1"/>
    <col min="5659" max="5659" width="7.28515625" style="177" customWidth="1"/>
    <col min="5660" max="5660" width="2.42578125" style="177" customWidth="1"/>
    <col min="5661" max="5661" width="3.28515625" style="177" customWidth="1"/>
    <col min="5662" max="5662" width="1.42578125" style="177" customWidth="1"/>
    <col min="5663" max="5663" width="4.7109375" style="177" customWidth="1"/>
    <col min="5664" max="5664" width="2.7109375" style="177" customWidth="1"/>
    <col min="5665" max="5665" width="1.42578125" style="177" customWidth="1"/>
    <col min="5666" max="5666" width="8.140625" style="177" customWidth="1"/>
    <col min="5667" max="5667" width="11.42578125" style="177" customWidth="1"/>
    <col min="5668" max="5668" width="1.5703125" style="177" customWidth="1"/>
    <col min="5669" max="5669" width="4" style="177" customWidth="1"/>
    <col min="5670" max="5670" width="2.42578125" style="177" customWidth="1"/>
    <col min="5671" max="5671" width="1.28515625" style="177" customWidth="1"/>
    <col min="5672" max="5672" width="3.140625" style="177" customWidth="1"/>
    <col min="5673" max="5673" width="1.140625" style="177" customWidth="1"/>
    <col min="5674" max="5674" width="1.85546875" style="177" customWidth="1"/>
    <col min="5675" max="5675" width="2.7109375" style="177" customWidth="1"/>
    <col min="5676" max="5676" width="1.140625" style="177" customWidth="1"/>
    <col min="5677" max="5677" width="2.42578125" style="177" customWidth="1"/>
    <col min="5678" max="5888" width="6.85546875" style="177" customWidth="1"/>
    <col min="5889" max="5889" width="1" style="177" customWidth="1"/>
    <col min="5890" max="5890" width="6.85546875" style="177" customWidth="1"/>
    <col min="5891" max="5892" width="2.7109375" style="177" customWidth="1"/>
    <col min="5893" max="5893" width="1.42578125" style="177" customWidth="1"/>
    <col min="5894" max="5894" width="1.140625" style="177" customWidth="1"/>
    <col min="5895" max="5895" width="5.5703125" style="177" customWidth="1"/>
    <col min="5896" max="5896" width="1" style="177" customWidth="1"/>
    <col min="5897" max="5897" width="1.7109375" style="177" customWidth="1"/>
    <col min="5898" max="5898" width="9.5703125" style="177" customWidth="1"/>
    <col min="5899" max="5899" width="1.140625" style="177" customWidth="1"/>
    <col min="5900" max="5900" width="2.5703125" style="177" customWidth="1"/>
    <col min="5901" max="5901" width="4.7109375" style="177" customWidth="1"/>
    <col min="5902" max="5902" width="1.42578125" style="177" customWidth="1"/>
    <col min="5903" max="5903" width="8.5703125" style="177" customWidth="1"/>
    <col min="5904" max="5904" width="1.28515625" style="177" customWidth="1"/>
    <col min="5905" max="5905" width="1" style="177" customWidth="1"/>
    <col min="5906" max="5906" width="1.28515625" style="177" customWidth="1"/>
    <col min="5907" max="5907" width="4.7109375" style="177" customWidth="1"/>
    <col min="5908" max="5908" width="2.5703125" style="177" customWidth="1"/>
    <col min="5909" max="5909" width="2.85546875" style="177" customWidth="1"/>
    <col min="5910" max="5910" width="2.42578125" style="177" customWidth="1"/>
    <col min="5911" max="5911" width="2" style="177" customWidth="1"/>
    <col min="5912" max="5912" width="1.5703125" style="177" customWidth="1"/>
    <col min="5913" max="5913" width="1.7109375" style="177" customWidth="1"/>
    <col min="5914" max="5914" width="1.5703125" style="177" customWidth="1"/>
    <col min="5915" max="5915" width="7.28515625" style="177" customWidth="1"/>
    <col min="5916" max="5916" width="2.42578125" style="177" customWidth="1"/>
    <col min="5917" max="5917" width="3.28515625" style="177" customWidth="1"/>
    <col min="5918" max="5918" width="1.42578125" style="177" customWidth="1"/>
    <col min="5919" max="5919" width="4.7109375" style="177" customWidth="1"/>
    <col min="5920" max="5920" width="2.7109375" style="177" customWidth="1"/>
    <col min="5921" max="5921" width="1.42578125" style="177" customWidth="1"/>
    <col min="5922" max="5922" width="8.140625" style="177" customWidth="1"/>
    <col min="5923" max="5923" width="11.42578125" style="177" customWidth="1"/>
    <col min="5924" max="5924" width="1.5703125" style="177" customWidth="1"/>
    <col min="5925" max="5925" width="4" style="177" customWidth="1"/>
    <col min="5926" max="5926" width="2.42578125" style="177" customWidth="1"/>
    <col min="5927" max="5927" width="1.28515625" style="177" customWidth="1"/>
    <col min="5928" max="5928" width="3.140625" style="177" customWidth="1"/>
    <col min="5929" max="5929" width="1.140625" style="177" customWidth="1"/>
    <col min="5930" max="5930" width="1.85546875" style="177" customWidth="1"/>
    <col min="5931" max="5931" width="2.7109375" style="177" customWidth="1"/>
    <col min="5932" max="5932" width="1.140625" style="177" customWidth="1"/>
    <col min="5933" max="5933" width="2.42578125" style="177" customWidth="1"/>
    <col min="5934" max="6144" width="6.85546875" style="177" customWidth="1"/>
    <col min="6145" max="6145" width="1" style="177" customWidth="1"/>
    <col min="6146" max="6146" width="6.85546875" style="177" customWidth="1"/>
    <col min="6147" max="6148" width="2.7109375" style="177" customWidth="1"/>
    <col min="6149" max="6149" width="1.42578125" style="177" customWidth="1"/>
    <col min="6150" max="6150" width="1.140625" style="177" customWidth="1"/>
    <col min="6151" max="6151" width="5.5703125" style="177" customWidth="1"/>
    <col min="6152" max="6152" width="1" style="177" customWidth="1"/>
    <col min="6153" max="6153" width="1.7109375" style="177" customWidth="1"/>
    <col min="6154" max="6154" width="9.5703125" style="177" customWidth="1"/>
    <col min="6155" max="6155" width="1.140625" style="177" customWidth="1"/>
    <col min="6156" max="6156" width="2.5703125" style="177" customWidth="1"/>
    <col min="6157" max="6157" width="4.7109375" style="177" customWidth="1"/>
    <col min="6158" max="6158" width="1.42578125" style="177" customWidth="1"/>
    <col min="6159" max="6159" width="8.5703125" style="177" customWidth="1"/>
    <col min="6160" max="6160" width="1.28515625" style="177" customWidth="1"/>
    <col min="6161" max="6161" width="1" style="177" customWidth="1"/>
    <col min="6162" max="6162" width="1.28515625" style="177" customWidth="1"/>
    <col min="6163" max="6163" width="4.7109375" style="177" customWidth="1"/>
    <col min="6164" max="6164" width="2.5703125" style="177" customWidth="1"/>
    <col min="6165" max="6165" width="2.85546875" style="177" customWidth="1"/>
    <col min="6166" max="6166" width="2.42578125" style="177" customWidth="1"/>
    <col min="6167" max="6167" width="2" style="177" customWidth="1"/>
    <col min="6168" max="6168" width="1.5703125" style="177" customWidth="1"/>
    <col min="6169" max="6169" width="1.7109375" style="177" customWidth="1"/>
    <col min="6170" max="6170" width="1.5703125" style="177" customWidth="1"/>
    <col min="6171" max="6171" width="7.28515625" style="177" customWidth="1"/>
    <col min="6172" max="6172" width="2.42578125" style="177" customWidth="1"/>
    <col min="6173" max="6173" width="3.28515625" style="177" customWidth="1"/>
    <col min="6174" max="6174" width="1.42578125" style="177" customWidth="1"/>
    <col min="6175" max="6175" width="4.7109375" style="177" customWidth="1"/>
    <col min="6176" max="6176" width="2.7109375" style="177" customWidth="1"/>
    <col min="6177" max="6177" width="1.42578125" style="177" customWidth="1"/>
    <col min="6178" max="6178" width="8.140625" style="177" customWidth="1"/>
    <col min="6179" max="6179" width="11.42578125" style="177" customWidth="1"/>
    <col min="6180" max="6180" width="1.5703125" style="177" customWidth="1"/>
    <col min="6181" max="6181" width="4" style="177" customWidth="1"/>
    <col min="6182" max="6182" width="2.42578125" style="177" customWidth="1"/>
    <col min="6183" max="6183" width="1.28515625" style="177" customWidth="1"/>
    <col min="6184" max="6184" width="3.140625" style="177" customWidth="1"/>
    <col min="6185" max="6185" width="1.140625" style="177" customWidth="1"/>
    <col min="6186" max="6186" width="1.85546875" style="177" customWidth="1"/>
    <col min="6187" max="6187" width="2.7109375" style="177" customWidth="1"/>
    <col min="6188" max="6188" width="1.140625" style="177" customWidth="1"/>
    <col min="6189" max="6189" width="2.42578125" style="177" customWidth="1"/>
    <col min="6190" max="6400" width="6.85546875" style="177" customWidth="1"/>
    <col min="6401" max="6401" width="1" style="177" customWidth="1"/>
    <col min="6402" max="6402" width="6.85546875" style="177" customWidth="1"/>
    <col min="6403" max="6404" width="2.7109375" style="177" customWidth="1"/>
    <col min="6405" max="6405" width="1.42578125" style="177" customWidth="1"/>
    <col min="6406" max="6406" width="1.140625" style="177" customWidth="1"/>
    <col min="6407" max="6407" width="5.5703125" style="177" customWidth="1"/>
    <col min="6408" max="6408" width="1" style="177" customWidth="1"/>
    <col min="6409" max="6409" width="1.7109375" style="177" customWidth="1"/>
    <col min="6410" max="6410" width="9.5703125" style="177" customWidth="1"/>
    <col min="6411" max="6411" width="1.140625" style="177" customWidth="1"/>
    <col min="6412" max="6412" width="2.5703125" style="177" customWidth="1"/>
    <col min="6413" max="6413" width="4.7109375" style="177" customWidth="1"/>
    <col min="6414" max="6414" width="1.42578125" style="177" customWidth="1"/>
    <col min="6415" max="6415" width="8.5703125" style="177" customWidth="1"/>
    <col min="6416" max="6416" width="1.28515625" style="177" customWidth="1"/>
    <col min="6417" max="6417" width="1" style="177" customWidth="1"/>
    <col min="6418" max="6418" width="1.28515625" style="177" customWidth="1"/>
    <col min="6419" max="6419" width="4.7109375" style="177" customWidth="1"/>
    <col min="6420" max="6420" width="2.5703125" style="177" customWidth="1"/>
    <col min="6421" max="6421" width="2.85546875" style="177" customWidth="1"/>
    <col min="6422" max="6422" width="2.42578125" style="177" customWidth="1"/>
    <col min="6423" max="6423" width="2" style="177" customWidth="1"/>
    <col min="6424" max="6424" width="1.5703125" style="177" customWidth="1"/>
    <col min="6425" max="6425" width="1.7109375" style="177" customWidth="1"/>
    <col min="6426" max="6426" width="1.5703125" style="177" customWidth="1"/>
    <col min="6427" max="6427" width="7.28515625" style="177" customWidth="1"/>
    <col min="6428" max="6428" width="2.42578125" style="177" customWidth="1"/>
    <col min="6429" max="6429" width="3.28515625" style="177" customWidth="1"/>
    <col min="6430" max="6430" width="1.42578125" style="177" customWidth="1"/>
    <col min="6431" max="6431" width="4.7109375" style="177" customWidth="1"/>
    <col min="6432" max="6432" width="2.7109375" style="177" customWidth="1"/>
    <col min="6433" max="6433" width="1.42578125" style="177" customWidth="1"/>
    <col min="6434" max="6434" width="8.140625" style="177" customWidth="1"/>
    <col min="6435" max="6435" width="11.42578125" style="177" customWidth="1"/>
    <col min="6436" max="6436" width="1.5703125" style="177" customWidth="1"/>
    <col min="6437" max="6437" width="4" style="177" customWidth="1"/>
    <col min="6438" max="6438" width="2.42578125" style="177" customWidth="1"/>
    <col min="6439" max="6439" width="1.28515625" style="177" customWidth="1"/>
    <col min="6440" max="6440" width="3.140625" style="177" customWidth="1"/>
    <col min="6441" max="6441" width="1.140625" style="177" customWidth="1"/>
    <col min="6442" max="6442" width="1.85546875" style="177" customWidth="1"/>
    <col min="6443" max="6443" width="2.7109375" style="177" customWidth="1"/>
    <col min="6444" max="6444" width="1.140625" style="177" customWidth="1"/>
    <col min="6445" max="6445" width="2.42578125" style="177" customWidth="1"/>
    <col min="6446" max="6656" width="6.85546875" style="177" customWidth="1"/>
    <col min="6657" max="6657" width="1" style="177" customWidth="1"/>
    <col min="6658" max="6658" width="6.85546875" style="177" customWidth="1"/>
    <col min="6659" max="6660" width="2.7109375" style="177" customWidth="1"/>
    <col min="6661" max="6661" width="1.42578125" style="177" customWidth="1"/>
    <col min="6662" max="6662" width="1.140625" style="177" customWidth="1"/>
    <col min="6663" max="6663" width="5.5703125" style="177" customWidth="1"/>
    <col min="6664" max="6664" width="1" style="177" customWidth="1"/>
    <col min="6665" max="6665" width="1.7109375" style="177" customWidth="1"/>
    <col min="6666" max="6666" width="9.5703125" style="177" customWidth="1"/>
    <col min="6667" max="6667" width="1.140625" style="177" customWidth="1"/>
    <col min="6668" max="6668" width="2.5703125" style="177" customWidth="1"/>
    <col min="6669" max="6669" width="4.7109375" style="177" customWidth="1"/>
    <col min="6670" max="6670" width="1.42578125" style="177" customWidth="1"/>
    <col min="6671" max="6671" width="8.5703125" style="177" customWidth="1"/>
    <col min="6672" max="6672" width="1.28515625" style="177" customWidth="1"/>
    <col min="6673" max="6673" width="1" style="177" customWidth="1"/>
    <col min="6674" max="6674" width="1.28515625" style="177" customWidth="1"/>
    <col min="6675" max="6675" width="4.7109375" style="177" customWidth="1"/>
    <col min="6676" max="6676" width="2.5703125" style="177" customWidth="1"/>
    <col min="6677" max="6677" width="2.85546875" style="177" customWidth="1"/>
    <col min="6678" max="6678" width="2.42578125" style="177" customWidth="1"/>
    <col min="6679" max="6679" width="2" style="177" customWidth="1"/>
    <col min="6680" max="6680" width="1.5703125" style="177" customWidth="1"/>
    <col min="6681" max="6681" width="1.7109375" style="177" customWidth="1"/>
    <col min="6682" max="6682" width="1.5703125" style="177" customWidth="1"/>
    <col min="6683" max="6683" width="7.28515625" style="177" customWidth="1"/>
    <col min="6684" max="6684" width="2.42578125" style="177" customWidth="1"/>
    <col min="6685" max="6685" width="3.28515625" style="177" customWidth="1"/>
    <col min="6686" max="6686" width="1.42578125" style="177" customWidth="1"/>
    <col min="6687" max="6687" width="4.7109375" style="177" customWidth="1"/>
    <col min="6688" max="6688" width="2.7109375" style="177" customWidth="1"/>
    <col min="6689" max="6689" width="1.42578125" style="177" customWidth="1"/>
    <col min="6690" max="6690" width="8.140625" style="177" customWidth="1"/>
    <col min="6691" max="6691" width="11.42578125" style="177" customWidth="1"/>
    <col min="6692" max="6692" width="1.5703125" style="177" customWidth="1"/>
    <col min="6693" max="6693" width="4" style="177" customWidth="1"/>
    <col min="6694" max="6694" width="2.42578125" style="177" customWidth="1"/>
    <col min="6695" max="6695" width="1.28515625" style="177" customWidth="1"/>
    <col min="6696" max="6696" width="3.140625" style="177" customWidth="1"/>
    <col min="6697" max="6697" width="1.140625" style="177" customWidth="1"/>
    <col min="6698" max="6698" width="1.85546875" style="177" customWidth="1"/>
    <col min="6699" max="6699" width="2.7109375" style="177" customWidth="1"/>
    <col min="6700" max="6700" width="1.140625" style="177" customWidth="1"/>
    <col min="6701" max="6701" width="2.42578125" style="177" customWidth="1"/>
    <col min="6702" max="6912" width="6.85546875" style="177" customWidth="1"/>
    <col min="6913" max="6913" width="1" style="177" customWidth="1"/>
    <col min="6914" max="6914" width="6.85546875" style="177" customWidth="1"/>
    <col min="6915" max="6916" width="2.7109375" style="177" customWidth="1"/>
    <col min="6917" max="6917" width="1.42578125" style="177" customWidth="1"/>
    <col min="6918" max="6918" width="1.140625" style="177" customWidth="1"/>
    <col min="6919" max="6919" width="5.5703125" style="177" customWidth="1"/>
    <col min="6920" max="6920" width="1" style="177" customWidth="1"/>
    <col min="6921" max="6921" width="1.7109375" style="177" customWidth="1"/>
    <col min="6922" max="6922" width="9.5703125" style="177" customWidth="1"/>
    <col min="6923" max="6923" width="1.140625" style="177" customWidth="1"/>
    <col min="6924" max="6924" width="2.5703125" style="177" customWidth="1"/>
    <col min="6925" max="6925" width="4.7109375" style="177" customWidth="1"/>
    <col min="6926" max="6926" width="1.42578125" style="177" customWidth="1"/>
    <col min="6927" max="6927" width="8.5703125" style="177" customWidth="1"/>
    <col min="6928" max="6928" width="1.28515625" style="177" customWidth="1"/>
    <col min="6929" max="6929" width="1" style="177" customWidth="1"/>
    <col min="6930" max="6930" width="1.28515625" style="177" customWidth="1"/>
    <col min="6931" max="6931" width="4.7109375" style="177" customWidth="1"/>
    <col min="6932" max="6932" width="2.5703125" style="177" customWidth="1"/>
    <col min="6933" max="6933" width="2.85546875" style="177" customWidth="1"/>
    <col min="6934" max="6934" width="2.42578125" style="177" customWidth="1"/>
    <col min="6935" max="6935" width="2" style="177" customWidth="1"/>
    <col min="6936" max="6936" width="1.5703125" style="177" customWidth="1"/>
    <col min="6937" max="6937" width="1.7109375" style="177" customWidth="1"/>
    <col min="6938" max="6938" width="1.5703125" style="177" customWidth="1"/>
    <col min="6939" max="6939" width="7.28515625" style="177" customWidth="1"/>
    <col min="6940" max="6940" width="2.42578125" style="177" customWidth="1"/>
    <col min="6941" max="6941" width="3.28515625" style="177" customWidth="1"/>
    <col min="6942" max="6942" width="1.42578125" style="177" customWidth="1"/>
    <col min="6943" max="6943" width="4.7109375" style="177" customWidth="1"/>
    <col min="6944" max="6944" width="2.7109375" style="177" customWidth="1"/>
    <col min="6945" max="6945" width="1.42578125" style="177" customWidth="1"/>
    <col min="6946" max="6946" width="8.140625" style="177" customWidth="1"/>
    <col min="6947" max="6947" width="11.42578125" style="177" customWidth="1"/>
    <col min="6948" max="6948" width="1.5703125" style="177" customWidth="1"/>
    <col min="6949" max="6949" width="4" style="177" customWidth="1"/>
    <col min="6950" max="6950" width="2.42578125" style="177" customWidth="1"/>
    <col min="6951" max="6951" width="1.28515625" style="177" customWidth="1"/>
    <col min="6952" max="6952" width="3.140625" style="177" customWidth="1"/>
    <col min="6953" max="6953" width="1.140625" style="177" customWidth="1"/>
    <col min="6954" max="6954" width="1.85546875" style="177" customWidth="1"/>
    <col min="6955" max="6955" width="2.7109375" style="177" customWidth="1"/>
    <col min="6956" max="6956" width="1.140625" style="177" customWidth="1"/>
    <col min="6957" max="6957" width="2.42578125" style="177" customWidth="1"/>
    <col min="6958" max="7168" width="6.85546875" style="177" customWidth="1"/>
    <col min="7169" max="7169" width="1" style="177" customWidth="1"/>
    <col min="7170" max="7170" width="6.85546875" style="177" customWidth="1"/>
    <col min="7171" max="7172" width="2.7109375" style="177" customWidth="1"/>
    <col min="7173" max="7173" width="1.42578125" style="177" customWidth="1"/>
    <col min="7174" max="7174" width="1.140625" style="177" customWidth="1"/>
    <col min="7175" max="7175" width="5.5703125" style="177" customWidth="1"/>
    <col min="7176" max="7176" width="1" style="177" customWidth="1"/>
    <col min="7177" max="7177" width="1.7109375" style="177" customWidth="1"/>
    <col min="7178" max="7178" width="9.5703125" style="177" customWidth="1"/>
    <col min="7179" max="7179" width="1.140625" style="177" customWidth="1"/>
    <col min="7180" max="7180" width="2.5703125" style="177" customWidth="1"/>
    <col min="7181" max="7181" width="4.7109375" style="177" customWidth="1"/>
    <col min="7182" max="7182" width="1.42578125" style="177" customWidth="1"/>
    <col min="7183" max="7183" width="8.5703125" style="177" customWidth="1"/>
    <col min="7184" max="7184" width="1.28515625" style="177" customWidth="1"/>
    <col min="7185" max="7185" width="1" style="177" customWidth="1"/>
    <col min="7186" max="7186" width="1.28515625" style="177" customWidth="1"/>
    <col min="7187" max="7187" width="4.7109375" style="177" customWidth="1"/>
    <col min="7188" max="7188" width="2.5703125" style="177" customWidth="1"/>
    <col min="7189" max="7189" width="2.85546875" style="177" customWidth="1"/>
    <col min="7190" max="7190" width="2.42578125" style="177" customWidth="1"/>
    <col min="7191" max="7191" width="2" style="177" customWidth="1"/>
    <col min="7192" max="7192" width="1.5703125" style="177" customWidth="1"/>
    <col min="7193" max="7193" width="1.7109375" style="177" customWidth="1"/>
    <col min="7194" max="7194" width="1.5703125" style="177" customWidth="1"/>
    <col min="7195" max="7195" width="7.28515625" style="177" customWidth="1"/>
    <col min="7196" max="7196" width="2.42578125" style="177" customWidth="1"/>
    <col min="7197" max="7197" width="3.28515625" style="177" customWidth="1"/>
    <col min="7198" max="7198" width="1.42578125" style="177" customWidth="1"/>
    <col min="7199" max="7199" width="4.7109375" style="177" customWidth="1"/>
    <col min="7200" max="7200" width="2.7109375" style="177" customWidth="1"/>
    <col min="7201" max="7201" width="1.42578125" style="177" customWidth="1"/>
    <col min="7202" max="7202" width="8.140625" style="177" customWidth="1"/>
    <col min="7203" max="7203" width="11.42578125" style="177" customWidth="1"/>
    <col min="7204" max="7204" width="1.5703125" style="177" customWidth="1"/>
    <col min="7205" max="7205" width="4" style="177" customWidth="1"/>
    <col min="7206" max="7206" width="2.42578125" style="177" customWidth="1"/>
    <col min="7207" max="7207" width="1.28515625" style="177" customWidth="1"/>
    <col min="7208" max="7208" width="3.140625" style="177" customWidth="1"/>
    <col min="7209" max="7209" width="1.140625" style="177" customWidth="1"/>
    <col min="7210" max="7210" width="1.85546875" style="177" customWidth="1"/>
    <col min="7211" max="7211" width="2.7109375" style="177" customWidth="1"/>
    <col min="7212" max="7212" width="1.140625" style="177" customWidth="1"/>
    <col min="7213" max="7213" width="2.42578125" style="177" customWidth="1"/>
    <col min="7214" max="7424" width="6.85546875" style="177" customWidth="1"/>
    <col min="7425" max="7425" width="1" style="177" customWidth="1"/>
    <col min="7426" max="7426" width="6.85546875" style="177" customWidth="1"/>
    <col min="7427" max="7428" width="2.7109375" style="177" customWidth="1"/>
    <col min="7429" max="7429" width="1.42578125" style="177" customWidth="1"/>
    <col min="7430" max="7430" width="1.140625" style="177" customWidth="1"/>
    <col min="7431" max="7431" width="5.5703125" style="177" customWidth="1"/>
    <col min="7432" max="7432" width="1" style="177" customWidth="1"/>
    <col min="7433" max="7433" width="1.7109375" style="177" customWidth="1"/>
    <col min="7434" max="7434" width="9.5703125" style="177" customWidth="1"/>
    <col min="7435" max="7435" width="1.140625" style="177" customWidth="1"/>
    <col min="7436" max="7436" width="2.5703125" style="177" customWidth="1"/>
    <col min="7437" max="7437" width="4.7109375" style="177" customWidth="1"/>
    <col min="7438" max="7438" width="1.42578125" style="177" customWidth="1"/>
    <col min="7439" max="7439" width="8.5703125" style="177" customWidth="1"/>
    <col min="7440" max="7440" width="1.28515625" style="177" customWidth="1"/>
    <col min="7441" max="7441" width="1" style="177" customWidth="1"/>
    <col min="7442" max="7442" width="1.28515625" style="177" customWidth="1"/>
    <col min="7443" max="7443" width="4.7109375" style="177" customWidth="1"/>
    <col min="7444" max="7444" width="2.5703125" style="177" customWidth="1"/>
    <col min="7445" max="7445" width="2.85546875" style="177" customWidth="1"/>
    <col min="7446" max="7446" width="2.42578125" style="177" customWidth="1"/>
    <col min="7447" max="7447" width="2" style="177" customWidth="1"/>
    <col min="7448" max="7448" width="1.5703125" style="177" customWidth="1"/>
    <col min="7449" max="7449" width="1.7109375" style="177" customWidth="1"/>
    <col min="7450" max="7450" width="1.5703125" style="177" customWidth="1"/>
    <col min="7451" max="7451" width="7.28515625" style="177" customWidth="1"/>
    <col min="7452" max="7452" width="2.42578125" style="177" customWidth="1"/>
    <col min="7453" max="7453" width="3.28515625" style="177" customWidth="1"/>
    <col min="7454" max="7454" width="1.42578125" style="177" customWidth="1"/>
    <col min="7455" max="7455" width="4.7109375" style="177" customWidth="1"/>
    <col min="7456" max="7456" width="2.7109375" style="177" customWidth="1"/>
    <col min="7457" max="7457" width="1.42578125" style="177" customWidth="1"/>
    <col min="7458" max="7458" width="8.140625" style="177" customWidth="1"/>
    <col min="7459" max="7459" width="11.42578125" style="177" customWidth="1"/>
    <col min="7460" max="7460" width="1.5703125" style="177" customWidth="1"/>
    <col min="7461" max="7461" width="4" style="177" customWidth="1"/>
    <col min="7462" max="7462" width="2.42578125" style="177" customWidth="1"/>
    <col min="7463" max="7463" width="1.28515625" style="177" customWidth="1"/>
    <col min="7464" max="7464" width="3.140625" style="177" customWidth="1"/>
    <col min="7465" max="7465" width="1.140625" style="177" customWidth="1"/>
    <col min="7466" max="7466" width="1.85546875" style="177" customWidth="1"/>
    <col min="7467" max="7467" width="2.7109375" style="177" customWidth="1"/>
    <col min="7468" max="7468" width="1.140625" style="177" customWidth="1"/>
    <col min="7469" max="7469" width="2.42578125" style="177" customWidth="1"/>
    <col min="7470" max="7680" width="6.85546875" style="177" customWidth="1"/>
    <col min="7681" max="7681" width="1" style="177" customWidth="1"/>
    <col min="7682" max="7682" width="6.85546875" style="177" customWidth="1"/>
    <col min="7683" max="7684" width="2.7109375" style="177" customWidth="1"/>
    <col min="7685" max="7685" width="1.42578125" style="177" customWidth="1"/>
    <col min="7686" max="7686" width="1.140625" style="177" customWidth="1"/>
    <col min="7687" max="7687" width="5.5703125" style="177" customWidth="1"/>
    <col min="7688" max="7688" width="1" style="177" customWidth="1"/>
    <col min="7689" max="7689" width="1.7109375" style="177" customWidth="1"/>
    <col min="7690" max="7690" width="9.5703125" style="177" customWidth="1"/>
    <col min="7691" max="7691" width="1.140625" style="177" customWidth="1"/>
    <col min="7692" max="7692" width="2.5703125" style="177" customWidth="1"/>
    <col min="7693" max="7693" width="4.7109375" style="177" customWidth="1"/>
    <col min="7694" max="7694" width="1.42578125" style="177" customWidth="1"/>
    <col min="7695" max="7695" width="8.5703125" style="177" customWidth="1"/>
    <col min="7696" max="7696" width="1.28515625" style="177" customWidth="1"/>
    <col min="7697" max="7697" width="1" style="177" customWidth="1"/>
    <col min="7698" max="7698" width="1.28515625" style="177" customWidth="1"/>
    <col min="7699" max="7699" width="4.7109375" style="177" customWidth="1"/>
    <col min="7700" max="7700" width="2.5703125" style="177" customWidth="1"/>
    <col min="7701" max="7701" width="2.85546875" style="177" customWidth="1"/>
    <col min="7702" max="7702" width="2.42578125" style="177" customWidth="1"/>
    <col min="7703" max="7703" width="2" style="177" customWidth="1"/>
    <col min="7704" max="7704" width="1.5703125" style="177" customWidth="1"/>
    <col min="7705" max="7705" width="1.7109375" style="177" customWidth="1"/>
    <col min="7706" max="7706" width="1.5703125" style="177" customWidth="1"/>
    <col min="7707" max="7707" width="7.28515625" style="177" customWidth="1"/>
    <col min="7708" max="7708" width="2.42578125" style="177" customWidth="1"/>
    <col min="7709" max="7709" width="3.28515625" style="177" customWidth="1"/>
    <col min="7710" max="7710" width="1.42578125" style="177" customWidth="1"/>
    <col min="7711" max="7711" width="4.7109375" style="177" customWidth="1"/>
    <col min="7712" max="7712" width="2.7109375" style="177" customWidth="1"/>
    <col min="7713" max="7713" width="1.42578125" style="177" customWidth="1"/>
    <col min="7714" max="7714" width="8.140625" style="177" customWidth="1"/>
    <col min="7715" max="7715" width="11.42578125" style="177" customWidth="1"/>
    <col min="7716" max="7716" width="1.5703125" style="177" customWidth="1"/>
    <col min="7717" max="7717" width="4" style="177" customWidth="1"/>
    <col min="7718" max="7718" width="2.42578125" style="177" customWidth="1"/>
    <col min="7719" max="7719" width="1.28515625" style="177" customWidth="1"/>
    <col min="7720" max="7720" width="3.140625" style="177" customWidth="1"/>
    <col min="7721" max="7721" width="1.140625" style="177" customWidth="1"/>
    <col min="7722" max="7722" width="1.85546875" style="177" customWidth="1"/>
    <col min="7723" max="7723" width="2.7109375" style="177" customWidth="1"/>
    <col min="7724" max="7724" width="1.140625" style="177" customWidth="1"/>
    <col min="7725" max="7725" width="2.42578125" style="177" customWidth="1"/>
    <col min="7726" max="7936" width="6.85546875" style="177" customWidth="1"/>
    <col min="7937" max="7937" width="1" style="177" customWidth="1"/>
    <col min="7938" max="7938" width="6.85546875" style="177" customWidth="1"/>
    <col min="7939" max="7940" width="2.7109375" style="177" customWidth="1"/>
    <col min="7941" max="7941" width="1.42578125" style="177" customWidth="1"/>
    <col min="7942" max="7942" width="1.140625" style="177" customWidth="1"/>
    <col min="7943" max="7943" width="5.5703125" style="177" customWidth="1"/>
    <col min="7944" max="7944" width="1" style="177" customWidth="1"/>
    <col min="7945" max="7945" width="1.7109375" style="177" customWidth="1"/>
    <col min="7946" max="7946" width="9.5703125" style="177" customWidth="1"/>
    <col min="7947" max="7947" width="1.140625" style="177" customWidth="1"/>
    <col min="7948" max="7948" width="2.5703125" style="177" customWidth="1"/>
    <col min="7949" max="7949" width="4.7109375" style="177" customWidth="1"/>
    <col min="7950" max="7950" width="1.42578125" style="177" customWidth="1"/>
    <col min="7951" max="7951" width="8.5703125" style="177" customWidth="1"/>
    <col min="7952" max="7952" width="1.28515625" style="177" customWidth="1"/>
    <col min="7953" max="7953" width="1" style="177" customWidth="1"/>
    <col min="7954" max="7954" width="1.28515625" style="177" customWidth="1"/>
    <col min="7955" max="7955" width="4.7109375" style="177" customWidth="1"/>
    <col min="7956" max="7956" width="2.5703125" style="177" customWidth="1"/>
    <col min="7957" max="7957" width="2.85546875" style="177" customWidth="1"/>
    <col min="7958" max="7958" width="2.42578125" style="177" customWidth="1"/>
    <col min="7959" max="7959" width="2" style="177" customWidth="1"/>
    <col min="7960" max="7960" width="1.5703125" style="177" customWidth="1"/>
    <col min="7961" max="7961" width="1.7109375" style="177" customWidth="1"/>
    <col min="7962" max="7962" width="1.5703125" style="177" customWidth="1"/>
    <col min="7963" max="7963" width="7.28515625" style="177" customWidth="1"/>
    <col min="7964" max="7964" width="2.42578125" style="177" customWidth="1"/>
    <col min="7965" max="7965" width="3.28515625" style="177" customWidth="1"/>
    <col min="7966" max="7966" width="1.42578125" style="177" customWidth="1"/>
    <col min="7967" max="7967" width="4.7109375" style="177" customWidth="1"/>
    <col min="7968" max="7968" width="2.7109375" style="177" customWidth="1"/>
    <col min="7969" max="7969" width="1.42578125" style="177" customWidth="1"/>
    <col min="7970" max="7970" width="8.140625" style="177" customWidth="1"/>
    <col min="7971" max="7971" width="11.42578125" style="177" customWidth="1"/>
    <col min="7972" max="7972" width="1.5703125" style="177" customWidth="1"/>
    <col min="7973" max="7973" width="4" style="177" customWidth="1"/>
    <col min="7974" max="7974" width="2.42578125" style="177" customWidth="1"/>
    <col min="7975" max="7975" width="1.28515625" style="177" customWidth="1"/>
    <col min="7976" max="7976" width="3.140625" style="177" customWidth="1"/>
    <col min="7977" max="7977" width="1.140625" style="177" customWidth="1"/>
    <col min="7978" max="7978" width="1.85546875" style="177" customWidth="1"/>
    <col min="7979" max="7979" width="2.7109375" style="177" customWidth="1"/>
    <col min="7980" max="7980" width="1.140625" style="177" customWidth="1"/>
    <col min="7981" max="7981" width="2.42578125" style="177" customWidth="1"/>
    <col min="7982" max="8192" width="6.85546875" style="177" customWidth="1"/>
    <col min="8193" max="8193" width="1" style="177" customWidth="1"/>
    <col min="8194" max="8194" width="6.85546875" style="177" customWidth="1"/>
    <col min="8195" max="8196" width="2.7109375" style="177" customWidth="1"/>
    <col min="8197" max="8197" width="1.42578125" style="177" customWidth="1"/>
    <col min="8198" max="8198" width="1.140625" style="177" customWidth="1"/>
    <col min="8199" max="8199" width="5.5703125" style="177" customWidth="1"/>
    <col min="8200" max="8200" width="1" style="177" customWidth="1"/>
    <col min="8201" max="8201" width="1.7109375" style="177" customWidth="1"/>
    <col min="8202" max="8202" width="9.5703125" style="177" customWidth="1"/>
    <col min="8203" max="8203" width="1.140625" style="177" customWidth="1"/>
    <col min="8204" max="8204" width="2.5703125" style="177" customWidth="1"/>
    <col min="8205" max="8205" width="4.7109375" style="177" customWidth="1"/>
    <col min="8206" max="8206" width="1.42578125" style="177" customWidth="1"/>
    <col min="8207" max="8207" width="8.5703125" style="177" customWidth="1"/>
    <col min="8208" max="8208" width="1.28515625" style="177" customWidth="1"/>
    <col min="8209" max="8209" width="1" style="177" customWidth="1"/>
    <col min="8210" max="8210" width="1.28515625" style="177" customWidth="1"/>
    <col min="8211" max="8211" width="4.7109375" style="177" customWidth="1"/>
    <col min="8212" max="8212" width="2.5703125" style="177" customWidth="1"/>
    <col min="8213" max="8213" width="2.85546875" style="177" customWidth="1"/>
    <col min="8214" max="8214" width="2.42578125" style="177" customWidth="1"/>
    <col min="8215" max="8215" width="2" style="177" customWidth="1"/>
    <col min="8216" max="8216" width="1.5703125" style="177" customWidth="1"/>
    <col min="8217" max="8217" width="1.7109375" style="177" customWidth="1"/>
    <col min="8218" max="8218" width="1.5703125" style="177" customWidth="1"/>
    <col min="8219" max="8219" width="7.28515625" style="177" customWidth="1"/>
    <col min="8220" max="8220" width="2.42578125" style="177" customWidth="1"/>
    <col min="8221" max="8221" width="3.28515625" style="177" customWidth="1"/>
    <col min="8222" max="8222" width="1.42578125" style="177" customWidth="1"/>
    <col min="8223" max="8223" width="4.7109375" style="177" customWidth="1"/>
    <col min="8224" max="8224" width="2.7109375" style="177" customWidth="1"/>
    <col min="8225" max="8225" width="1.42578125" style="177" customWidth="1"/>
    <col min="8226" max="8226" width="8.140625" style="177" customWidth="1"/>
    <col min="8227" max="8227" width="11.42578125" style="177" customWidth="1"/>
    <col min="8228" max="8228" width="1.5703125" style="177" customWidth="1"/>
    <col min="8229" max="8229" width="4" style="177" customWidth="1"/>
    <col min="8230" max="8230" width="2.42578125" style="177" customWidth="1"/>
    <col min="8231" max="8231" width="1.28515625" style="177" customWidth="1"/>
    <col min="8232" max="8232" width="3.140625" style="177" customWidth="1"/>
    <col min="8233" max="8233" width="1.140625" style="177" customWidth="1"/>
    <col min="8234" max="8234" width="1.85546875" style="177" customWidth="1"/>
    <col min="8235" max="8235" width="2.7109375" style="177" customWidth="1"/>
    <col min="8236" max="8236" width="1.140625" style="177" customWidth="1"/>
    <col min="8237" max="8237" width="2.42578125" style="177" customWidth="1"/>
    <col min="8238" max="8448" width="6.85546875" style="177" customWidth="1"/>
    <col min="8449" max="8449" width="1" style="177" customWidth="1"/>
    <col min="8450" max="8450" width="6.85546875" style="177" customWidth="1"/>
    <col min="8451" max="8452" width="2.7109375" style="177" customWidth="1"/>
    <col min="8453" max="8453" width="1.42578125" style="177" customWidth="1"/>
    <col min="8454" max="8454" width="1.140625" style="177" customWidth="1"/>
    <col min="8455" max="8455" width="5.5703125" style="177" customWidth="1"/>
    <col min="8456" max="8456" width="1" style="177" customWidth="1"/>
    <col min="8457" max="8457" width="1.7109375" style="177" customWidth="1"/>
    <col min="8458" max="8458" width="9.5703125" style="177" customWidth="1"/>
    <col min="8459" max="8459" width="1.140625" style="177" customWidth="1"/>
    <col min="8460" max="8460" width="2.5703125" style="177" customWidth="1"/>
    <col min="8461" max="8461" width="4.7109375" style="177" customWidth="1"/>
    <col min="8462" max="8462" width="1.42578125" style="177" customWidth="1"/>
    <col min="8463" max="8463" width="8.5703125" style="177" customWidth="1"/>
    <col min="8464" max="8464" width="1.28515625" style="177" customWidth="1"/>
    <col min="8465" max="8465" width="1" style="177" customWidth="1"/>
    <col min="8466" max="8466" width="1.28515625" style="177" customWidth="1"/>
    <col min="8467" max="8467" width="4.7109375" style="177" customWidth="1"/>
    <col min="8468" max="8468" width="2.5703125" style="177" customWidth="1"/>
    <col min="8469" max="8469" width="2.85546875" style="177" customWidth="1"/>
    <col min="8470" max="8470" width="2.42578125" style="177" customWidth="1"/>
    <col min="8471" max="8471" width="2" style="177" customWidth="1"/>
    <col min="8472" max="8472" width="1.5703125" style="177" customWidth="1"/>
    <col min="8473" max="8473" width="1.7109375" style="177" customWidth="1"/>
    <col min="8474" max="8474" width="1.5703125" style="177" customWidth="1"/>
    <col min="8475" max="8475" width="7.28515625" style="177" customWidth="1"/>
    <col min="8476" max="8476" width="2.42578125" style="177" customWidth="1"/>
    <col min="8477" max="8477" width="3.28515625" style="177" customWidth="1"/>
    <col min="8478" max="8478" width="1.42578125" style="177" customWidth="1"/>
    <col min="8479" max="8479" width="4.7109375" style="177" customWidth="1"/>
    <col min="8480" max="8480" width="2.7109375" style="177" customWidth="1"/>
    <col min="8481" max="8481" width="1.42578125" style="177" customWidth="1"/>
    <col min="8482" max="8482" width="8.140625" style="177" customWidth="1"/>
    <col min="8483" max="8483" width="11.42578125" style="177" customWidth="1"/>
    <col min="8484" max="8484" width="1.5703125" style="177" customWidth="1"/>
    <col min="8485" max="8485" width="4" style="177" customWidth="1"/>
    <col min="8486" max="8486" width="2.42578125" style="177" customWidth="1"/>
    <col min="8487" max="8487" width="1.28515625" style="177" customWidth="1"/>
    <col min="8488" max="8488" width="3.140625" style="177" customWidth="1"/>
    <col min="8489" max="8489" width="1.140625" style="177" customWidth="1"/>
    <col min="8490" max="8490" width="1.85546875" style="177" customWidth="1"/>
    <col min="8491" max="8491" width="2.7109375" style="177" customWidth="1"/>
    <col min="8492" max="8492" width="1.140625" style="177" customWidth="1"/>
    <col min="8493" max="8493" width="2.42578125" style="177" customWidth="1"/>
    <col min="8494" max="8704" width="6.85546875" style="177" customWidth="1"/>
    <col min="8705" max="8705" width="1" style="177" customWidth="1"/>
    <col min="8706" max="8706" width="6.85546875" style="177" customWidth="1"/>
    <col min="8707" max="8708" width="2.7109375" style="177" customWidth="1"/>
    <col min="8709" max="8709" width="1.42578125" style="177" customWidth="1"/>
    <col min="8710" max="8710" width="1.140625" style="177" customWidth="1"/>
    <col min="8711" max="8711" width="5.5703125" style="177" customWidth="1"/>
    <col min="8712" max="8712" width="1" style="177" customWidth="1"/>
    <col min="8713" max="8713" width="1.7109375" style="177" customWidth="1"/>
    <col min="8714" max="8714" width="9.5703125" style="177" customWidth="1"/>
    <col min="8715" max="8715" width="1.140625" style="177" customWidth="1"/>
    <col min="8716" max="8716" width="2.5703125" style="177" customWidth="1"/>
    <col min="8717" max="8717" width="4.7109375" style="177" customWidth="1"/>
    <col min="8718" max="8718" width="1.42578125" style="177" customWidth="1"/>
    <col min="8719" max="8719" width="8.5703125" style="177" customWidth="1"/>
    <col min="8720" max="8720" width="1.28515625" style="177" customWidth="1"/>
    <col min="8721" max="8721" width="1" style="177" customWidth="1"/>
    <col min="8722" max="8722" width="1.28515625" style="177" customWidth="1"/>
    <col min="8723" max="8723" width="4.7109375" style="177" customWidth="1"/>
    <col min="8724" max="8724" width="2.5703125" style="177" customWidth="1"/>
    <col min="8725" max="8725" width="2.85546875" style="177" customWidth="1"/>
    <col min="8726" max="8726" width="2.42578125" style="177" customWidth="1"/>
    <col min="8727" max="8727" width="2" style="177" customWidth="1"/>
    <col min="8728" max="8728" width="1.5703125" style="177" customWidth="1"/>
    <col min="8729" max="8729" width="1.7109375" style="177" customWidth="1"/>
    <col min="8730" max="8730" width="1.5703125" style="177" customWidth="1"/>
    <col min="8731" max="8731" width="7.28515625" style="177" customWidth="1"/>
    <col min="8732" max="8732" width="2.42578125" style="177" customWidth="1"/>
    <col min="8733" max="8733" width="3.28515625" style="177" customWidth="1"/>
    <col min="8734" max="8734" width="1.42578125" style="177" customWidth="1"/>
    <col min="8735" max="8735" width="4.7109375" style="177" customWidth="1"/>
    <col min="8736" max="8736" width="2.7109375" style="177" customWidth="1"/>
    <col min="8737" max="8737" width="1.42578125" style="177" customWidth="1"/>
    <col min="8738" max="8738" width="8.140625" style="177" customWidth="1"/>
    <col min="8739" max="8739" width="11.42578125" style="177" customWidth="1"/>
    <col min="8740" max="8740" width="1.5703125" style="177" customWidth="1"/>
    <col min="8741" max="8741" width="4" style="177" customWidth="1"/>
    <col min="8742" max="8742" width="2.42578125" style="177" customWidth="1"/>
    <col min="8743" max="8743" width="1.28515625" style="177" customWidth="1"/>
    <col min="8744" max="8744" width="3.140625" style="177" customWidth="1"/>
    <col min="8745" max="8745" width="1.140625" style="177" customWidth="1"/>
    <col min="8746" max="8746" width="1.85546875" style="177" customWidth="1"/>
    <col min="8747" max="8747" width="2.7109375" style="177" customWidth="1"/>
    <col min="8748" max="8748" width="1.140625" style="177" customWidth="1"/>
    <col min="8749" max="8749" width="2.42578125" style="177" customWidth="1"/>
    <col min="8750" max="8960" width="6.85546875" style="177" customWidth="1"/>
    <col min="8961" max="8961" width="1" style="177" customWidth="1"/>
    <col min="8962" max="8962" width="6.85546875" style="177" customWidth="1"/>
    <col min="8963" max="8964" width="2.7109375" style="177" customWidth="1"/>
    <col min="8965" max="8965" width="1.42578125" style="177" customWidth="1"/>
    <col min="8966" max="8966" width="1.140625" style="177" customWidth="1"/>
    <col min="8967" max="8967" width="5.5703125" style="177" customWidth="1"/>
    <col min="8968" max="8968" width="1" style="177" customWidth="1"/>
    <col min="8969" max="8969" width="1.7109375" style="177" customWidth="1"/>
    <col min="8970" max="8970" width="9.5703125" style="177" customWidth="1"/>
    <col min="8971" max="8971" width="1.140625" style="177" customWidth="1"/>
    <col min="8972" max="8972" width="2.5703125" style="177" customWidth="1"/>
    <col min="8973" max="8973" width="4.7109375" style="177" customWidth="1"/>
    <col min="8974" max="8974" width="1.42578125" style="177" customWidth="1"/>
    <col min="8975" max="8975" width="8.5703125" style="177" customWidth="1"/>
    <col min="8976" max="8976" width="1.28515625" style="177" customWidth="1"/>
    <col min="8977" max="8977" width="1" style="177" customWidth="1"/>
    <col min="8978" max="8978" width="1.28515625" style="177" customWidth="1"/>
    <col min="8979" max="8979" width="4.7109375" style="177" customWidth="1"/>
    <col min="8980" max="8980" width="2.5703125" style="177" customWidth="1"/>
    <col min="8981" max="8981" width="2.85546875" style="177" customWidth="1"/>
    <col min="8982" max="8982" width="2.42578125" style="177" customWidth="1"/>
    <col min="8983" max="8983" width="2" style="177" customWidth="1"/>
    <col min="8984" max="8984" width="1.5703125" style="177" customWidth="1"/>
    <col min="8985" max="8985" width="1.7109375" style="177" customWidth="1"/>
    <col min="8986" max="8986" width="1.5703125" style="177" customWidth="1"/>
    <col min="8987" max="8987" width="7.28515625" style="177" customWidth="1"/>
    <col min="8988" max="8988" width="2.42578125" style="177" customWidth="1"/>
    <col min="8989" max="8989" width="3.28515625" style="177" customWidth="1"/>
    <col min="8990" max="8990" width="1.42578125" style="177" customWidth="1"/>
    <col min="8991" max="8991" width="4.7109375" style="177" customWidth="1"/>
    <col min="8992" max="8992" width="2.7109375" style="177" customWidth="1"/>
    <col min="8993" max="8993" width="1.42578125" style="177" customWidth="1"/>
    <col min="8994" max="8994" width="8.140625" style="177" customWidth="1"/>
    <col min="8995" max="8995" width="11.42578125" style="177" customWidth="1"/>
    <col min="8996" max="8996" width="1.5703125" style="177" customWidth="1"/>
    <col min="8997" max="8997" width="4" style="177" customWidth="1"/>
    <col min="8998" max="8998" width="2.42578125" style="177" customWidth="1"/>
    <col min="8999" max="8999" width="1.28515625" style="177" customWidth="1"/>
    <col min="9000" max="9000" width="3.140625" style="177" customWidth="1"/>
    <col min="9001" max="9001" width="1.140625" style="177" customWidth="1"/>
    <col min="9002" max="9002" width="1.85546875" style="177" customWidth="1"/>
    <col min="9003" max="9003" width="2.7109375" style="177" customWidth="1"/>
    <col min="9004" max="9004" width="1.140625" style="177" customWidth="1"/>
    <col min="9005" max="9005" width="2.42578125" style="177" customWidth="1"/>
    <col min="9006" max="9216" width="6.85546875" style="177" customWidth="1"/>
    <col min="9217" max="9217" width="1" style="177" customWidth="1"/>
    <col min="9218" max="9218" width="6.85546875" style="177" customWidth="1"/>
    <col min="9219" max="9220" width="2.7109375" style="177" customWidth="1"/>
    <col min="9221" max="9221" width="1.42578125" style="177" customWidth="1"/>
    <col min="9222" max="9222" width="1.140625" style="177" customWidth="1"/>
    <col min="9223" max="9223" width="5.5703125" style="177" customWidth="1"/>
    <col min="9224" max="9224" width="1" style="177" customWidth="1"/>
    <col min="9225" max="9225" width="1.7109375" style="177" customWidth="1"/>
    <col min="9226" max="9226" width="9.5703125" style="177" customWidth="1"/>
    <col min="9227" max="9227" width="1.140625" style="177" customWidth="1"/>
    <col min="9228" max="9228" width="2.5703125" style="177" customWidth="1"/>
    <col min="9229" max="9229" width="4.7109375" style="177" customWidth="1"/>
    <col min="9230" max="9230" width="1.42578125" style="177" customWidth="1"/>
    <col min="9231" max="9231" width="8.5703125" style="177" customWidth="1"/>
    <col min="9232" max="9232" width="1.28515625" style="177" customWidth="1"/>
    <col min="9233" max="9233" width="1" style="177" customWidth="1"/>
    <col min="9234" max="9234" width="1.28515625" style="177" customWidth="1"/>
    <col min="9235" max="9235" width="4.7109375" style="177" customWidth="1"/>
    <col min="9236" max="9236" width="2.5703125" style="177" customWidth="1"/>
    <col min="9237" max="9237" width="2.85546875" style="177" customWidth="1"/>
    <col min="9238" max="9238" width="2.42578125" style="177" customWidth="1"/>
    <col min="9239" max="9239" width="2" style="177" customWidth="1"/>
    <col min="9240" max="9240" width="1.5703125" style="177" customWidth="1"/>
    <col min="9241" max="9241" width="1.7109375" style="177" customWidth="1"/>
    <col min="9242" max="9242" width="1.5703125" style="177" customWidth="1"/>
    <col min="9243" max="9243" width="7.28515625" style="177" customWidth="1"/>
    <col min="9244" max="9244" width="2.42578125" style="177" customWidth="1"/>
    <col min="9245" max="9245" width="3.28515625" style="177" customWidth="1"/>
    <col min="9246" max="9246" width="1.42578125" style="177" customWidth="1"/>
    <col min="9247" max="9247" width="4.7109375" style="177" customWidth="1"/>
    <col min="9248" max="9248" width="2.7109375" style="177" customWidth="1"/>
    <col min="9249" max="9249" width="1.42578125" style="177" customWidth="1"/>
    <col min="9250" max="9250" width="8.140625" style="177" customWidth="1"/>
    <col min="9251" max="9251" width="11.42578125" style="177" customWidth="1"/>
    <col min="9252" max="9252" width="1.5703125" style="177" customWidth="1"/>
    <col min="9253" max="9253" width="4" style="177" customWidth="1"/>
    <col min="9254" max="9254" width="2.42578125" style="177" customWidth="1"/>
    <col min="9255" max="9255" width="1.28515625" style="177" customWidth="1"/>
    <col min="9256" max="9256" width="3.140625" style="177" customWidth="1"/>
    <col min="9257" max="9257" width="1.140625" style="177" customWidth="1"/>
    <col min="9258" max="9258" width="1.85546875" style="177" customWidth="1"/>
    <col min="9259" max="9259" width="2.7109375" style="177" customWidth="1"/>
    <col min="9260" max="9260" width="1.140625" style="177" customWidth="1"/>
    <col min="9261" max="9261" width="2.42578125" style="177" customWidth="1"/>
    <col min="9262" max="9472" width="6.85546875" style="177" customWidth="1"/>
    <col min="9473" max="9473" width="1" style="177" customWidth="1"/>
    <col min="9474" max="9474" width="6.85546875" style="177" customWidth="1"/>
    <col min="9475" max="9476" width="2.7109375" style="177" customWidth="1"/>
    <col min="9477" max="9477" width="1.42578125" style="177" customWidth="1"/>
    <col min="9478" max="9478" width="1.140625" style="177" customWidth="1"/>
    <col min="9479" max="9479" width="5.5703125" style="177" customWidth="1"/>
    <col min="9480" max="9480" width="1" style="177" customWidth="1"/>
    <col min="9481" max="9481" width="1.7109375" style="177" customWidth="1"/>
    <col min="9482" max="9482" width="9.5703125" style="177" customWidth="1"/>
    <col min="9483" max="9483" width="1.140625" style="177" customWidth="1"/>
    <col min="9484" max="9484" width="2.5703125" style="177" customWidth="1"/>
    <col min="9485" max="9485" width="4.7109375" style="177" customWidth="1"/>
    <col min="9486" max="9486" width="1.42578125" style="177" customWidth="1"/>
    <col min="9487" max="9487" width="8.5703125" style="177" customWidth="1"/>
    <col min="9488" max="9488" width="1.28515625" style="177" customWidth="1"/>
    <col min="9489" max="9489" width="1" style="177" customWidth="1"/>
    <col min="9490" max="9490" width="1.28515625" style="177" customWidth="1"/>
    <col min="9491" max="9491" width="4.7109375" style="177" customWidth="1"/>
    <col min="9492" max="9492" width="2.5703125" style="177" customWidth="1"/>
    <col min="9493" max="9493" width="2.85546875" style="177" customWidth="1"/>
    <col min="9494" max="9494" width="2.42578125" style="177" customWidth="1"/>
    <col min="9495" max="9495" width="2" style="177" customWidth="1"/>
    <col min="9496" max="9496" width="1.5703125" style="177" customWidth="1"/>
    <col min="9497" max="9497" width="1.7109375" style="177" customWidth="1"/>
    <col min="9498" max="9498" width="1.5703125" style="177" customWidth="1"/>
    <col min="9499" max="9499" width="7.28515625" style="177" customWidth="1"/>
    <col min="9500" max="9500" width="2.42578125" style="177" customWidth="1"/>
    <col min="9501" max="9501" width="3.28515625" style="177" customWidth="1"/>
    <col min="9502" max="9502" width="1.42578125" style="177" customWidth="1"/>
    <col min="9503" max="9503" width="4.7109375" style="177" customWidth="1"/>
    <col min="9504" max="9504" width="2.7109375" style="177" customWidth="1"/>
    <col min="9505" max="9505" width="1.42578125" style="177" customWidth="1"/>
    <col min="9506" max="9506" width="8.140625" style="177" customWidth="1"/>
    <col min="9507" max="9507" width="11.42578125" style="177" customWidth="1"/>
    <col min="9508" max="9508" width="1.5703125" style="177" customWidth="1"/>
    <col min="9509" max="9509" width="4" style="177" customWidth="1"/>
    <col min="9510" max="9510" width="2.42578125" style="177" customWidth="1"/>
    <col min="9511" max="9511" width="1.28515625" style="177" customWidth="1"/>
    <col min="9512" max="9512" width="3.140625" style="177" customWidth="1"/>
    <col min="9513" max="9513" width="1.140625" style="177" customWidth="1"/>
    <col min="9514" max="9514" width="1.85546875" style="177" customWidth="1"/>
    <col min="9515" max="9515" width="2.7109375" style="177" customWidth="1"/>
    <col min="9516" max="9516" width="1.140625" style="177" customWidth="1"/>
    <col min="9517" max="9517" width="2.42578125" style="177" customWidth="1"/>
    <col min="9518" max="9728" width="6.85546875" style="177" customWidth="1"/>
    <col min="9729" max="9729" width="1" style="177" customWidth="1"/>
    <col min="9730" max="9730" width="6.85546875" style="177" customWidth="1"/>
    <col min="9731" max="9732" width="2.7109375" style="177" customWidth="1"/>
    <col min="9733" max="9733" width="1.42578125" style="177" customWidth="1"/>
    <col min="9734" max="9734" width="1.140625" style="177" customWidth="1"/>
    <col min="9735" max="9735" width="5.5703125" style="177" customWidth="1"/>
    <col min="9736" max="9736" width="1" style="177" customWidth="1"/>
    <col min="9737" max="9737" width="1.7109375" style="177" customWidth="1"/>
    <col min="9738" max="9738" width="9.5703125" style="177" customWidth="1"/>
    <col min="9739" max="9739" width="1.140625" style="177" customWidth="1"/>
    <col min="9740" max="9740" width="2.5703125" style="177" customWidth="1"/>
    <col min="9741" max="9741" width="4.7109375" style="177" customWidth="1"/>
    <col min="9742" max="9742" width="1.42578125" style="177" customWidth="1"/>
    <col min="9743" max="9743" width="8.5703125" style="177" customWidth="1"/>
    <col min="9744" max="9744" width="1.28515625" style="177" customWidth="1"/>
    <col min="9745" max="9745" width="1" style="177" customWidth="1"/>
    <col min="9746" max="9746" width="1.28515625" style="177" customWidth="1"/>
    <col min="9747" max="9747" width="4.7109375" style="177" customWidth="1"/>
    <col min="9748" max="9748" width="2.5703125" style="177" customWidth="1"/>
    <col min="9749" max="9749" width="2.85546875" style="177" customWidth="1"/>
    <col min="9750" max="9750" width="2.42578125" style="177" customWidth="1"/>
    <col min="9751" max="9751" width="2" style="177" customWidth="1"/>
    <col min="9752" max="9752" width="1.5703125" style="177" customWidth="1"/>
    <col min="9753" max="9753" width="1.7109375" style="177" customWidth="1"/>
    <col min="9754" max="9754" width="1.5703125" style="177" customWidth="1"/>
    <col min="9755" max="9755" width="7.28515625" style="177" customWidth="1"/>
    <col min="9756" max="9756" width="2.42578125" style="177" customWidth="1"/>
    <col min="9757" max="9757" width="3.28515625" style="177" customWidth="1"/>
    <col min="9758" max="9758" width="1.42578125" style="177" customWidth="1"/>
    <col min="9759" max="9759" width="4.7109375" style="177" customWidth="1"/>
    <col min="9760" max="9760" width="2.7109375" style="177" customWidth="1"/>
    <col min="9761" max="9761" width="1.42578125" style="177" customWidth="1"/>
    <col min="9762" max="9762" width="8.140625" style="177" customWidth="1"/>
    <col min="9763" max="9763" width="11.42578125" style="177" customWidth="1"/>
    <col min="9764" max="9764" width="1.5703125" style="177" customWidth="1"/>
    <col min="9765" max="9765" width="4" style="177" customWidth="1"/>
    <col min="9766" max="9766" width="2.42578125" style="177" customWidth="1"/>
    <col min="9767" max="9767" width="1.28515625" style="177" customWidth="1"/>
    <col min="9768" max="9768" width="3.140625" style="177" customWidth="1"/>
    <col min="9769" max="9769" width="1.140625" style="177" customWidth="1"/>
    <col min="9770" max="9770" width="1.85546875" style="177" customWidth="1"/>
    <col min="9771" max="9771" width="2.7109375" style="177" customWidth="1"/>
    <col min="9772" max="9772" width="1.140625" style="177" customWidth="1"/>
    <col min="9773" max="9773" width="2.42578125" style="177" customWidth="1"/>
    <col min="9774" max="9984" width="6.85546875" style="177" customWidth="1"/>
    <col min="9985" max="9985" width="1" style="177" customWidth="1"/>
    <col min="9986" max="9986" width="6.85546875" style="177" customWidth="1"/>
    <col min="9987" max="9988" width="2.7109375" style="177" customWidth="1"/>
    <col min="9989" max="9989" width="1.42578125" style="177" customWidth="1"/>
    <col min="9990" max="9990" width="1.140625" style="177" customWidth="1"/>
    <col min="9991" max="9991" width="5.5703125" style="177" customWidth="1"/>
    <col min="9992" max="9992" width="1" style="177" customWidth="1"/>
    <col min="9993" max="9993" width="1.7109375" style="177" customWidth="1"/>
    <col min="9994" max="9994" width="9.5703125" style="177" customWidth="1"/>
    <col min="9995" max="9995" width="1.140625" style="177" customWidth="1"/>
    <col min="9996" max="9996" width="2.5703125" style="177" customWidth="1"/>
    <col min="9997" max="9997" width="4.7109375" style="177" customWidth="1"/>
    <col min="9998" max="9998" width="1.42578125" style="177" customWidth="1"/>
    <col min="9999" max="9999" width="8.5703125" style="177" customWidth="1"/>
    <col min="10000" max="10000" width="1.28515625" style="177" customWidth="1"/>
    <col min="10001" max="10001" width="1" style="177" customWidth="1"/>
    <col min="10002" max="10002" width="1.28515625" style="177" customWidth="1"/>
    <col min="10003" max="10003" width="4.7109375" style="177" customWidth="1"/>
    <col min="10004" max="10004" width="2.5703125" style="177" customWidth="1"/>
    <col min="10005" max="10005" width="2.85546875" style="177" customWidth="1"/>
    <col min="10006" max="10006" width="2.42578125" style="177" customWidth="1"/>
    <col min="10007" max="10007" width="2" style="177" customWidth="1"/>
    <col min="10008" max="10008" width="1.5703125" style="177" customWidth="1"/>
    <col min="10009" max="10009" width="1.7109375" style="177" customWidth="1"/>
    <col min="10010" max="10010" width="1.5703125" style="177" customWidth="1"/>
    <col min="10011" max="10011" width="7.28515625" style="177" customWidth="1"/>
    <col min="10012" max="10012" width="2.42578125" style="177" customWidth="1"/>
    <col min="10013" max="10013" width="3.28515625" style="177" customWidth="1"/>
    <col min="10014" max="10014" width="1.42578125" style="177" customWidth="1"/>
    <col min="10015" max="10015" width="4.7109375" style="177" customWidth="1"/>
    <col min="10016" max="10016" width="2.7109375" style="177" customWidth="1"/>
    <col min="10017" max="10017" width="1.42578125" style="177" customWidth="1"/>
    <col min="10018" max="10018" width="8.140625" style="177" customWidth="1"/>
    <col min="10019" max="10019" width="11.42578125" style="177" customWidth="1"/>
    <col min="10020" max="10020" width="1.5703125" style="177" customWidth="1"/>
    <col min="10021" max="10021" width="4" style="177" customWidth="1"/>
    <col min="10022" max="10022" width="2.42578125" style="177" customWidth="1"/>
    <col min="10023" max="10023" width="1.28515625" style="177" customWidth="1"/>
    <col min="10024" max="10024" width="3.140625" style="177" customWidth="1"/>
    <col min="10025" max="10025" width="1.140625" style="177" customWidth="1"/>
    <col min="10026" max="10026" width="1.85546875" style="177" customWidth="1"/>
    <col min="10027" max="10027" width="2.7109375" style="177" customWidth="1"/>
    <col min="10028" max="10028" width="1.140625" style="177" customWidth="1"/>
    <col min="10029" max="10029" width="2.42578125" style="177" customWidth="1"/>
    <col min="10030" max="10240" width="6.85546875" style="177" customWidth="1"/>
    <col min="10241" max="10241" width="1" style="177" customWidth="1"/>
    <col min="10242" max="10242" width="6.85546875" style="177" customWidth="1"/>
    <col min="10243" max="10244" width="2.7109375" style="177" customWidth="1"/>
    <col min="10245" max="10245" width="1.42578125" style="177" customWidth="1"/>
    <col min="10246" max="10246" width="1.140625" style="177" customWidth="1"/>
    <col min="10247" max="10247" width="5.5703125" style="177" customWidth="1"/>
    <col min="10248" max="10248" width="1" style="177" customWidth="1"/>
    <col min="10249" max="10249" width="1.7109375" style="177" customWidth="1"/>
    <col min="10250" max="10250" width="9.5703125" style="177" customWidth="1"/>
    <col min="10251" max="10251" width="1.140625" style="177" customWidth="1"/>
    <col min="10252" max="10252" width="2.5703125" style="177" customWidth="1"/>
    <col min="10253" max="10253" width="4.7109375" style="177" customWidth="1"/>
    <col min="10254" max="10254" width="1.42578125" style="177" customWidth="1"/>
    <col min="10255" max="10255" width="8.5703125" style="177" customWidth="1"/>
    <col min="10256" max="10256" width="1.28515625" style="177" customWidth="1"/>
    <col min="10257" max="10257" width="1" style="177" customWidth="1"/>
    <col min="10258" max="10258" width="1.28515625" style="177" customWidth="1"/>
    <col min="10259" max="10259" width="4.7109375" style="177" customWidth="1"/>
    <col min="10260" max="10260" width="2.5703125" style="177" customWidth="1"/>
    <col min="10261" max="10261" width="2.85546875" style="177" customWidth="1"/>
    <col min="10262" max="10262" width="2.42578125" style="177" customWidth="1"/>
    <col min="10263" max="10263" width="2" style="177" customWidth="1"/>
    <col min="10264" max="10264" width="1.5703125" style="177" customWidth="1"/>
    <col min="10265" max="10265" width="1.7109375" style="177" customWidth="1"/>
    <col min="10266" max="10266" width="1.5703125" style="177" customWidth="1"/>
    <col min="10267" max="10267" width="7.28515625" style="177" customWidth="1"/>
    <col min="10268" max="10268" width="2.42578125" style="177" customWidth="1"/>
    <col min="10269" max="10269" width="3.28515625" style="177" customWidth="1"/>
    <col min="10270" max="10270" width="1.42578125" style="177" customWidth="1"/>
    <col min="10271" max="10271" width="4.7109375" style="177" customWidth="1"/>
    <col min="10272" max="10272" width="2.7109375" style="177" customWidth="1"/>
    <col min="10273" max="10273" width="1.42578125" style="177" customWidth="1"/>
    <col min="10274" max="10274" width="8.140625" style="177" customWidth="1"/>
    <col min="10275" max="10275" width="11.42578125" style="177" customWidth="1"/>
    <col min="10276" max="10276" width="1.5703125" style="177" customWidth="1"/>
    <col min="10277" max="10277" width="4" style="177" customWidth="1"/>
    <col min="10278" max="10278" width="2.42578125" style="177" customWidth="1"/>
    <col min="10279" max="10279" width="1.28515625" style="177" customWidth="1"/>
    <col min="10280" max="10280" width="3.140625" style="177" customWidth="1"/>
    <col min="10281" max="10281" width="1.140625" style="177" customWidth="1"/>
    <col min="10282" max="10282" width="1.85546875" style="177" customWidth="1"/>
    <col min="10283" max="10283" width="2.7109375" style="177" customWidth="1"/>
    <col min="10284" max="10284" width="1.140625" style="177" customWidth="1"/>
    <col min="10285" max="10285" width="2.42578125" style="177" customWidth="1"/>
    <col min="10286" max="10496" width="6.85546875" style="177" customWidth="1"/>
    <col min="10497" max="10497" width="1" style="177" customWidth="1"/>
    <col min="10498" max="10498" width="6.85546875" style="177" customWidth="1"/>
    <col min="10499" max="10500" width="2.7109375" style="177" customWidth="1"/>
    <col min="10501" max="10501" width="1.42578125" style="177" customWidth="1"/>
    <col min="10502" max="10502" width="1.140625" style="177" customWidth="1"/>
    <col min="10503" max="10503" width="5.5703125" style="177" customWidth="1"/>
    <col min="10504" max="10504" width="1" style="177" customWidth="1"/>
    <col min="10505" max="10505" width="1.7109375" style="177" customWidth="1"/>
    <col min="10506" max="10506" width="9.5703125" style="177" customWidth="1"/>
    <col min="10507" max="10507" width="1.140625" style="177" customWidth="1"/>
    <col min="10508" max="10508" width="2.5703125" style="177" customWidth="1"/>
    <col min="10509" max="10509" width="4.7109375" style="177" customWidth="1"/>
    <col min="10510" max="10510" width="1.42578125" style="177" customWidth="1"/>
    <col min="10511" max="10511" width="8.5703125" style="177" customWidth="1"/>
    <col min="10512" max="10512" width="1.28515625" style="177" customWidth="1"/>
    <col min="10513" max="10513" width="1" style="177" customWidth="1"/>
    <col min="10514" max="10514" width="1.28515625" style="177" customWidth="1"/>
    <col min="10515" max="10515" width="4.7109375" style="177" customWidth="1"/>
    <col min="10516" max="10516" width="2.5703125" style="177" customWidth="1"/>
    <col min="10517" max="10517" width="2.85546875" style="177" customWidth="1"/>
    <col min="10518" max="10518" width="2.42578125" style="177" customWidth="1"/>
    <col min="10519" max="10519" width="2" style="177" customWidth="1"/>
    <col min="10520" max="10520" width="1.5703125" style="177" customWidth="1"/>
    <col min="10521" max="10521" width="1.7109375" style="177" customWidth="1"/>
    <col min="10522" max="10522" width="1.5703125" style="177" customWidth="1"/>
    <col min="10523" max="10523" width="7.28515625" style="177" customWidth="1"/>
    <col min="10524" max="10524" width="2.42578125" style="177" customWidth="1"/>
    <col min="10525" max="10525" width="3.28515625" style="177" customWidth="1"/>
    <col min="10526" max="10526" width="1.42578125" style="177" customWidth="1"/>
    <col min="10527" max="10527" width="4.7109375" style="177" customWidth="1"/>
    <col min="10528" max="10528" width="2.7109375" style="177" customWidth="1"/>
    <col min="10529" max="10529" width="1.42578125" style="177" customWidth="1"/>
    <col min="10530" max="10530" width="8.140625" style="177" customWidth="1"/>
    <col min="10531" max="10531" width="11.42578125" style="177" customWidth="1"/>
    <col min="10532" max="10532" width="1.5703125" style="177" customWidth="1"/>
    <col min="10533" max="10533" width="4" style="177" customWidth="1"/>
    <col min="10534" max="10534" width="2.42578125" style="177" customWidth="1"/>
    <col min="10535" max="10535" width="1.28515625" style="177" customWidth="1"/>
    <col min="10536" max="10536" width="3.140625" style="177" customWidth="1"/>
    <col min="10537" max="10537" width="1.140625" style="177" customWidth="1"/>
    <col min="10538" max="10538" width="1.85546875" style="177" customWidth="1"/>
    <col min="10539" max="10539" width="2.7109375" style="177" customWidth="1"/>
    <col min="10540" max="10540" width="1.140625" style="177" customWidth="1"/>
    <col min="10541" max="10541" width="2.42578125" style="177" customWidth="1"/>
    <col min="10542" max="10752" width="6.85546875" style="177" customWidth="1"/>
    <col min="10753" max="10753" width="1" style="177" customWidth="1"/>
    <col min="10754" max="10754" width="6.85546875" style="177" customWidth="1"/>
    <col min="10755" max="10756" width="2.7109375" style="177" customWidth="1"/>
    <col min="10757" max="10757" width="1.42578125" style="177" customWidth="1"/>
    <col min="10758" max="10758" width="1.140625" style="177" customWidth="1"/>
    <col min="10759" max="10759" width="5.5703125" style="177" customWidth="1"/>
    <col min="10760" max="10760" width="1" style="177" customWidth="1"/>
    <col min="10761" max="10761" width="1.7109375" style="177" customWidth="1"/>
    <col min="10762" max="10762" width="9.5703125" style="177" customWidth="1"/>
    <col min="10763" max="10763" width="1.140625" style="177" customWidth="1"/>
    <col min="10764" max="10764" width="2.5703125" style="177" customWidth="1"/>
    <col min="10765" max="10765" width="4.7109375" style="177" customWidth="1"/>
    <col min="10766" max="10766" width="1.42578125" style="177" customWidth="1"/>
    <col min="10767" max="10767" width="8.5703125" style="177" customWidth="1"/>
    <col min="10768" max="10768" width="1.28515625" style="177" customWidth="1"/>
    <col min="10769" max="10769" width="1" style="177" customWidth="1"/>
    <col min="10770" max="10770" width="1.28515625" style="177" customWidth="1"/>
    <col min="10771" max="10771" width="4.7109375" style="177" customWidth="1"/>
    <col min="10772" max="10772" width="2.5703125" style="177" customWidth="1"/>
    <col min="10773" max="10773" width="2.85546875" style="177" customWidth="1"/>
    <col min="10774" max="10774" width="2.42578125" style="177" customWidth="1"/>
    <col min="10775" max="10775" width="2" style="177" customWidth="1"/>
    <col min="10776" max="10776" width="1.5703125" style="177" customWidth="1"/>
    <col min="10777" max="10777" width="1.7109375" style="177" customWidth="1"/>
    <col min="10778" max="10778" width="1.5703125" style="177" customWidth="1"/>
    <col min="10779" max="10779" width="7.28515625" style="177" customWidth="1"/>
    <col min="10780" max="10780" width="2.42578125" style="177" customWidth="1"/>
    <col min="10781" max="10781" width="3.28515625" style="177" customWidth="1"/>
    <col min="10782" max="10782" width="1.42578125" style="177" customWidth="1"/>
    <col min="10783" max="10783" width="4.7109375" style="177" customWidth="1"/>
    <col min="10784" max="10784" width="2.7109375" style="177" customWidth="1"/>
    <col min="10785" max="10785" width="1.42578125" style="177" customWidth="1"/>
    <col min="10786" max="10786" width="8.140625" style="177" customWidth="1"/>
    <col min="10787" max="10787" width="11.42578125" style="177" customWidth="1"/>
    <col min="10788" max="10788" width="1.5703125" style="177" customWidth="1"/>
    <col min="10789" max="10789" width="4" style="177" customWidth="1"/>
    <col min="10790" max="10790" width="2.42578125" style="177" customWidth="1"/>
    <col min="10791" max="10791" width="1.28515625" style="177" customWidth="1"/>
    <col min="10792" max="10792" width="3.140625" style="177" customWidth="1"/>
    <col min="10793" max="10793" width="1.140625" style="177" customWidth="1"/>
    <col min="10794" max="10794" width="1.85546875" style="177" customWidth="1"/>
    <col min="10795" max="10795" width="2.7109375" style="177" customWidth="1"/>
    <col min="10796" max="10796" width="1.140625" style="177" customWidth="1"/>
    <col min="10797" max="10797" width="2.42578125" style="177" customWidth="1"/>
    <col min="10798" max="11008" width="6.85546875" style="177" customWidth="1"/>
    <col min="11009" max="11009" width="1" style="177" customWidth="1"/>
    <col min="11010" max="11010" width="6.85546875" style="177" customWidth="1"/>
    <col min="11011" max="11012" width="2.7109375" style="177" customWidth="1"/>
    <col min="11013" max="11013" width="1.42578125" style="177" customWidth="1"/>
    <col min="11014" max="11014" width="1.140625" style="177" customWidth="1"/>
    <col min="11015" max="11015" width="5.5703125" style="177" customWidth="1"/>
    <col min="11016" max="11016" width="1" style="177" customWidth="1"/>
    <col min="11017" max="11017" width="1.7109375" style="177" customWidth="1"/>
    <col min="11018" max="11018" width="9.5703125" style="177" customWidth="1"/>
    <col min="11019" max="11019" width="1.140625" style="177" customWidth="1"/>
    <col min="11020" max="11020" width="2.5703125" style="177" customWidth="1"/>
    <col min="11021" max="11021" width="4.7109375" style="177" customWidth="1"/>
    <col min="11022" max="11022" width="1.42578125" style="177" customWidth="1"/>
    <col min="11023" max="11023" width="8.5703125" style="177" customWidth="1"/>
    <col min="11024" max="11024" width="1.28515625" style="177" customWidth="1"/>
    <col min="11025" max="11025" width="1" style="177" customWidth="1"/>
    <col min="11026" max="11026" width="1.28515625" style="177" customWidth="1"/>
    <col min="11027" max="11027" width="4.7109375" style="177" customWidth="1"/>
    <col min="11028" max="11028" width="2.5703125" style="177" customWidth="1"/>
    <col min="11029" max="11029" width="2.85546875" style="177" customWidth="1"/>
    <col min="11030" max="11030" width="2.42578125" style="177" customWidth="1"/>
    <col min="11031" max="11031" width="2" style="177" customWidth="1"/>
    <col min="11032" max="11032" width="1.5703125" style="177" customWidth="1"/>
    <col min="11033" max="11033" width="1.7109375" style="177" customWidth="1"/>
    <col min="11034" max="11034" width="1.5703125" style="177" customWidth="1"/>
    <col min="11035" max="11035" width="7.28515625" style="177" customWidth="1"/>
    <col min="11036" max="11036" width="2.42578125" style="177" customWidth="1"/>
    <col min="11037" max="11037" width="3.28515625" style="177" customWidth="1"/>
    <col min="11038" max="11038" width="1.42578125" style="177" customWidth="1"/>
    <col min="11039" max="11039" width="4.7109375" style="177" customWidth="1"/>
    <col min="11040" max="11040" width="2.7109375" style="177" customWidth="1"/>
    <col min="11041" max="11041" width="1.42578125" style="177" customWidth="1"/>
    <col min="11042" max="11042" width="8.140625" style="177" customWidth="1"/>
    <col min="11043" max="11043" width="11.42578125" style="177" customWidth="1"/>
    <col min="11044" max="11044" width="1.5703125" style="177" customWidth="1"/>
    <col min="11045" max="11045" width="4" style="177" customWidth="1"/>
    <col min="11046" max="11046" width="2.42578125" style="177" customWidth="1"/>
    <col min="11047" max="11047" width="1.28515625" style="177" customWidth="1"/>
    <col min="11048" max="11048" width="3.140625" style="177" customWidth="1"/>
    <col min="11049" max="11049" width="1.140625" style="177" customWidth="1"/>
    <col min="11050" max="11050" width="1.85546875" style="177" customWidth="1"/>
    <col min="11051" max="11051" width="2.7109375" style="177" customWidth="1"/>
    <col min="11052" max="11052" width="1.140625" style="177" customWidth="1"/>
    <col min="11053" max="11053" width="2.42578125" style="177" customWidth="1"/>
    <col min="11054" max="11264" width="6.85546875" style="177" customWidth="1"/>
    <col min="11265" max="11265" width="1" style="177" customWidth="1"/>
    <col min="11266" max="11266" width="6.85546875" style="177" customWidth="1"/>
    <col min="11267" max="11268" width="2.7109375" style="177" customWidth="1"/>
    <col min="11269" max="11269" width="1.42578125" style="177" customWidth="1"/>
    <col min="11270" max="11270" width="1.140625" style="177" customWidth="1"/>
    <col min="11271" max="11271" width="5.5703125" style="177" customWidth="1"/>
    <col min="11272" max="11272" width="1" style="177" customWidth="1"/>
    <col min="11273" max="11273" width="1.7109375" style="177" customWidth="1"/>
    <col min="11274" max="11274" width="9.5703125" style="177" customWidth="1"/>
    <col min="11275" max="11275" width="1.140625" style="177" customWidth="1"/>
    <col min="11276" max="11276" width="2.5703125" style="177" customWidth="1"/>
    <col min="11277" max="11277" width="4.7109375" style="177" customWidth="1"/>
    <col min="11278" max="11278" width="1.42578125" style="177" customWidth="1"/>
    <col min="11279" max="11279" width="8.5703125" style="177" customWidth="1"/>
    <col min="11280" max="11280" width="1.28515625" style="177" customWidth="1"/>
    <col min="11281" max="11281" width="1" style="177" customWidth="1"/>
    <col min="11282" max="11282" width="1.28515625" style="177" customWidth="1"/>
    <col min="11283" max="11283" width="4.7109375" style="177" customWidth="1"/>
    <col min="11284" max="11284" width="2.5703125" style="177" customWidth="1"/>
    <col min="11285" max="11285" width="2.85546875" style="177" customWidth="1"/>
    <col min="11286" max="11286" width="2.42578125" style="177" customWidth="1"/>
    <col min="11287" max="11287" width="2" style="177" customWidth="1"/>
    <col min="11288" max="11288" width="1.5703125" style="177" customWidth="1"/>
    <col min="11289" max="11289" width="1.7109375" style="177" customWidth="1"/>
    <col min="11290" max="11290" width="1.5703125" style="177" customWidth="1"/>
    <col min="11291" max="11291" width="7.28515625" style="177" customWidth="1"/>
    <col min="11292" max="11292" width="2.42578125" style="177" customWidth="1"/>
    <col min="11293" max="11293" width="3.28515625" style="177" customWidth="1"/>
    <col min="11294" max="11294" width="1.42578125" style="177" customWidth="1"/>
    <col min="11295" max="11295" width="4.7109375" style="177" customWidth="1"/>
    <col min="11296" max="11296" width="2.7109375" style="177" customWidth="1"/>
    <col min="11297" max="11297" width="1.42578125" style="177" customWidth="1"/>
    <col min="11298" max="11298" width="8.140625" style="177" customWidth="1"/>
    <col min="11299" max="11299" width="11.42578125" style="177" customWidth="1"/>
    <col min="11300" max="11300" width="1.5703125" style="177" customWidth="1"/>
    <col min="11301" max="11301" width="4" style="177" customWidth="1"/>
    <col min="11302" max="11302" width="2.42578125" style="177" customWidth="1"/>
    <col min="11303" max="11303" width="1.28515625" style="177" customWidth="1"/>
    <col min="11304" max="11304" width="3.140625" style="177" customWidth="1"/>
    <col min="11305" max="11305" width="1.140625" style="177" customWidth="1"/>
    <col min="11306" max="11306" width="1.85546875" style="177" customWidth="1"/>
    <col min="11307" max="11307" width="2.7109375" style="177" customWidth="1"/>
    <col min="11308" max="11308" width="1.140625" style="177" customWidth="1"/>
    <col min="11309" max="11309" width="2.42578125" style="177" customWidth="1"/>
    <col min="11310" max="11520" width="6.85546875" style="177" customWidth="1"/>
    <col min="11521" max="11521" width="1" style="177" customWidth="1"/>
    <col min="11522" max="11522" width="6.85546875" style="177" customWidth="1"/>
    <col min="11523" max="11524" width="2.7109375" style="177" customWidth="1"/>
    <col min="11525" max="11525" width="1.42578125" style="177" customWidth="1"/>
    <col min="11526" max="11526" width="1.140625" style="177" customWidth="1"/>
    <col min="11527" max="11527" width="5.5703125" style="177" customWidth="1"/>
    <col min="11528" max="11528" width="1" style="177" customWidth="1"/>
    <col min="11529" max="11529" width="1.7109375" style="177" customWidth="1"/>
    <col min="11530" max="11530" width="9.5703125" style="177" customWidth="1"/>
    <col min="11531" max="11531" width="1.140625" style="177" customWidth="1"/>
    <col min="11532" max="11532" width="2.5703125" style="177" customWidth="1"/>
    <col min="11533" max="11533" width="4.7109375" style="177" customWidth="1"/>
    <col min="11534" max="11534" width="1.42578125" style="177" customWidth="1"/>
    <col min="11535" max="11535" width="8.5703125" style="177" customWidth="1"/>
    <col min="11536" max="11536" width="1.28515625" style="177" customWidth="1"/>
    <col min="11537" max="11537" width="1" style="177" customWidth="1"/>
    <col min="11538" max="11538" width="1.28515625" style="177" customWidth="1"/>
    <col min="11539" max="11539" width="4.7109375" style="177" customWidth="1"/>
    <col min="11540" max="11540" width="2.5703125" style="177" customWidth="1"/>
    <col min="11541" max="11541" width="2.85546875" style="177" customWidth="1"/>
    <col min="11542" max="11542" width="2.42578125" style="177" customWidth="1"/>
    <col min="11543" max="11543" width="2" style="177" customWidth="1"/>
    <col min="11544" max="11544" width="1.5703125" style="177" customWidth="1"/>
    <col min="11545" max="11545" width="1.7109375" style="177" customWidth="1"/>
    <col min="11546" max="11546" width="1.5703125" style="177" customWidth="1"/>
    <col min="11547" max="11547" width="7.28515625" style="177" customWidth="1"/>
    <col min="11548" max="11548" width="2.42578125" style="177" customWidth="1"/>
    <col min="11549" max="11549" width="3.28515625" style="177" customWidth="1"/>
    <col min="11550" max="11550" width="1.42578125" style="177" customWidth="1"/>
    <col min="11551" max="11551" width="4.7109375" style="177" customWidth="1"/>
    <col min="11552" max="11552" width="2.7109375" style="177" customWidth="1"/>
    <col min="11553" max="11553" width="1.42578125" style="177" customWidth="1"/>
    <col min="11554" max="11554" width="8.140625" style="177" customWidth="1"/>
    <col min="11555" max="11555" width="11.42578125" style="177" customWidth="1"/>
    <col min="11556" max="11556" width="1.5703125" style="177" customWidth="1"/>
    <col min="11557" max="11557" width="4" style="177" customWidth="1"/>
    <col min="11558" max="11558" width="2.42578125" style="177" customWidth="1"/>
    <col min="11559" max="11559" width="1.28515625" style="177" customWidth="1"/>
    <col min="11560" max="11560" width="3.140625" style="177" customWidth="1"/>
    <col min="11561" max="11561" width="1.140625" style="177" customWidth="1"/>
    <col min="11562" max="11562" width="1.85546875" style="177" customWidth="1"/>
    <col min="11563" max="11563" width="2.7109375" style="177" customWidth="1"/>
    <col min="11564" max="11564" width="1.140625" style="177" customWidth="1"/>
    <col min="11565" max="11565" width="2.42578125" style="177" customWidth="1"/>
    <col min="11566" max="11776" width="6.85546875" style="177" customWidth="1"/>
    <col min="11777" max="11777" width="1" style="177" customWidth="1"/>
    <col min="11778" max="11778" width="6.85546875" style="177" customWidth="1"/>
    <col min="11779" max="11780" width="2.7109375" style="177" customWidth="1"/>
    <col min="11781" max="11781" width="1.42578125" style="177" customWidth="1"/>
    <col min="11782" max="11782" width="1.140625" style="177" customWidth="1"/>
    <col min="11783" max="11783" width="5.5703125" style="177" customWidth="1"/>
    <col min="11784" max="11784" width="1" style="177" customWidth="1"/>
    <col min="11785" max="11785" width="1.7109375" style="177" customWidth="1"/>
    <col min="11786" max="11786" width="9.5703125" style="177" customWidth="1"/>
    <col min="11787" max="11787" width="1.140625" style="177" customWidth="1"/>
    <col min="11788" max="11788" width="2.5703125" style="177" customWidth="1"/>
    <col min="11789" max="11789" width="4.7109375" style="177" customWidth="1"/>
    <col min="11790" max="11790" width="1.42578125" style="177" customWidth="1"/>
    <col min="11791" max="11791" width="8.5703125" style="177" customWidth="1"/>
    <col min="11792" max="11792" width="1.28515625" style="177" customWidth="1"/>
    <col min="11793" max="11793" width="1" style="177" customWidth="1"/>
    <col min="11794" max="11794" width="1.28515625" style="177" customWidth="1"/>
    <col min="11795" max="11795" width="4.7109375" style="177" customWidth="1"/>
    <col min="11796" max="11796" width="2.5703125" style="177" customWidth="1"/>
    <col min="11797" max="11797" width="2.85546875" style="177" customWidth="1"/>
    <col min="11798" max="11798" width="2.42578125" style="177" customWidth="1"/>
    <col min="11799" max="11799" width="2" style="177" customWidth="1"/>
    <col min="11800" max="11800" width="1.5703125" style="177" customWidth="1"/>
    <col min="11801" max="11801" width="1.7109375" style="177" customWidth="1"/>
    <col min="11802" max="11802" width="1.5703125" style="177" customWidth="1"/>
    <col min="11803" max="11803" width="7.28515625" style="177" customWidth="1"/>
    <col min="11804" max="11804" width="2.42578125" style="177" customWidth="1"/>
    <col min="11805" max="11805" width="3.28515625" style="177" customWidth="1"/>
    <col min="11806" max="11806" width="1.42578125" style="177" customWidth="1"/>
    <col min="11807" max="11807" width="4.7109375" style="177" customWidth="1"/>
    <col min="11808" max="11808" width="2.7109375" style="177" customWidth="1"/>
    <col min="11809" max="11809" width="1.42578125" style="177" customWidth="1"/>
    <col min="11810" max="11810" width="8.140625" style="177" customWidth="1"/>
    <col min="11811" max="11811" width="11.42578125" style="177" customWidth="1"/>
    <col min="11812" max="11812" width="1.5703125" style="177" customWidth="1"/>
    <col min="11813" max="11813" width="4" style="177" customWidth="1"/>
    <col min="11814" max="11814" width="2.42578125" style="177" customWidth="1"/>
    <col min="11815" max="11815" width="1.28515625" style="177" customWidth="1"/>
    <col min="11816" max="11816" width="3.140625" style="177" customWidth="1"/>
    <col min="11817" max="11817" width="1.140625" style="177" customWidth="1"/>
    <col min="11818" max="11818" width="1.85546875" style="177" customWidth="1"/>
    <col min="11819" max="11819" width="2.7109375" style="177" customWidth="1"/>
    <col min="11820" max="11820" width="1.140625" style="177" customWidth="1"/>
    <col min="11821" max="11821" width="2.42578125" style="177" customWidth="1"/>
    <col min="11822" max="12032" width="6.85546875" style="177" customWidth="1"/>
    <col min="12033" max="12033" width="1" style="177" customWidth="1"/>
    <col min="12034" max="12034" width="6.85546875" style="177" customWidth="1"/>
    <col min="12035" max="12036" width="2.7109375" style="177" customWidth="1"/>
    <col min="12037" max="12037" width="1.42578125" style="177" customWidth="1"/>
    <col min="12038" max="12038" width="1.140625" style="177" customWidth="1"/>
    <col min="12039" max="12039" width="5.5703125" style="177" customWidth="1"/>
    <col min="12040" max="12040" width="1" style="177" customWidth="1"/>
    <col min="12041" max="12041" width="1.7109375" style="177" customWidth="1"/>
    <col min="12042" max="12042" width="9.5703125" style="177" customWidth="1"/>
    <col min="12043" max="12043" width="1.140625" style="177" customWidth="1"/>
    <col min="12044" max="12044" width="2.5703125" style="177" customWidth="1"/>
    <col min="12045" max="12045" width="4.7109375" style="177" customWidth="1"/>
    <col min="12046" max="12046" width="1.42578125" style="177" customWidth="1"/>
    <col min="12047" max="12047" width="8.5703125" style="177" customWidth="1"/>
    <col min="12048" max="12048" width="1.28515625" style="177" customWidth="1"/>
    <col min="12049" max="12049" width="1" style="177" customWidth="1"/>
    <col min="12050" max="12050" width="1.28515625" style="177" customWidth="1"/>
    <col min="12051" max="12051" width="4.7109375" style="177" customWidth="1"/>
    <col min="12052" max="12052" width="2.5703125" style="177" customWidth="1"/>
    <col min="12053" max="12053" width="2.85546875" style="177" customWidth="1"/>
    <col min="12054" max="12054" width="2.42578125" style="177" customWidth="1"/>
    <col min="12055" max="12055" width="2" style="177" customWidth="1"/>
    <col min="12056" max="12056" width="1.5703125" style="177" customWidth="1"/>
    <col min="12057" max="12057" width="1.7109375" style="177" customWidth="1"/>
    <col min="12058" max="12058" width="1.5703125" style="177" customWidth="1"/>
    <col min="12059" max="12059" width="7.28515625" style="177" customWidth="1"/>
    <col min="12060" max="12060" width="2.42578125" style="177" customWidth="1"/>
    <col min="12061" max="12061" width="3.28515625" style="177" customWidth="1"/>
    <col min="12062" max="12062" width="1.42578125" style="177" customWidth="1"/>
    <col min="12063" max="12063" width="4.7109375" style="177" customWidth="1"/>
    <col min="12064" max="12064" width="2.7109375" style="177" customWidth="1"/>
    <col min="12065" max="12065" width="1.42578125" style="177" customWidth="1"/>
    <col min="12066" max="12066" width="8.140625" style="177" customWidth="1"/>
    <col min="12067" max="12067" width="11.42578125" style="177" customWidth="1"/>
    <col min="12068" max="12068" width="1.5703125" style="177" customWidth="1"/>
    <col min="12069" max="12069" width="4" style="177" customWidth="1"/>
    <col min="12070" max="12070" width="2.42578125" style="177" customWidth="1"/>
    <col min="12071" max="12071" width="1.28515625" style="177" customWidth="1"/>
    <col min="12072" max="12072" width="3.140625" style="177" customWidth="1"/>
    <col min="12073" max="12073" width="1.140625" style="177" customWidth="1"/>
    <col min="12074" max="12074" width="1.85546875" style="177" customWidth="1"/>
    <col min="12075" max="12075" width="2.7109375" style="177" customWidth="1"/>
    <col min="12076" max="12076" width="1.140625" style="177" customWidth="1"/>
    <col min="12077" max="12077" width="2.42578125" style="177" customWidth="1"/>
    <col min="12078" max="12288" width="6.85546875" style="177" customWidth="1"/>
    <col min="12289" max="12289" width="1" style="177" customWidth="1"/>
    <col min="12290" max="12290" width="6.85546875" style="177" customWidth="1"/>
    <col min="12291" max="12292" width="2.7109375" style="177" customWidth="1"/>
    <col min="12293" max="12293" width="1.42578125" style="177" customWidth="1"/>
    <col min="12294" max="12294" width="1.140625" style="177" customWidth="1"/>
    <col min="12295" max="12295" width="5.5703125" style="177" customWidth="1"/>
    <col min="12296" max="12296" width="1" style="177" customWidth="1"/>
    <col min="12297" max="12297" width="1.7109375" style="177" customWidth="1"/>
    <col min="12298" max="12298" width="9.5703125" style="177" customWidth="1"/>
    <col min="12299" max="12299" width="1.140625" style="177" customWidth="1"/>
    <col min="12300" max="12300" width="2.5703125" style="177" customWidth="1"/>
    <col min="12301" max="12301" width="4.7109375" style="177" customWidth="1"/>
    <col min="12302" max="12302" width="1.42578125" style="177" customWidth="1"/>
    <col min="12303" max="12303" width="8.5703125" style="177" customWidth="1"/>
    <col min="12304" max="12304" width="1.28515625" style="177" customWidth="1"/>
    <col min="12305" max="12305" width="1" style="177" customWidth="1"/>
    <col min="12306" max="12306" width="1.28515625" style="177" customWidth="1"/>
    <col min="12307" max="12307" width="4.7109375" style="177" customWidth="1"/>
    <col min="12308" max="12308" width="2.5703125" style="177" customWidth="1"/>
    <col min="12309" max="12309" width="2.85546875" style="177" customWidth="1"/>
    <col min="12310" max="12310" width="2.42578125" style="177" customWidth="1"/>
    <col min="12311" max="12311" width="2" style="177" customWidth="1"/>
    <col min="12312" max="12312" width="1.5703125" style="177" customWidth="1"/>
    <col min="12313" max="12313" width="1.7109375" style="177" customWidth="1"/>
    <col min="12314" max="12314" width="1.5703125" style="177" customWidth="1"/>
    <col min="12315" max="12315" width="7.28515625" style="177" customWidth="1"/>
    <col min="12316" max="12316" width="2.42578125" style="177" customWidth="1"/>
    <col min="12317" max="12317" width="3.28515625" style="177" customWidth="1"/>
    <col min="12318" max="12318" width="1.42578125" style="177" customWidth="1"/>
    <col min="12319" max="12319" width="4.7109375" style="177" customWidth="1"/>
    <col min="12320" max="12320" width="2.7109375" style="177" customWidth="1"/>
    <col min="12321" max="12321" width="1.42578125" style="177" customWidth="1"/>
    <col min="12322" max="12322" width="8.140625" style="177" customWidth="1"/>
    <col min="12323" max="12323" width="11.42578125" style="177" customWidth="1"/>
    <col min="12324" max="12324" width="1.5703125" style="177" customWidth="1"/>
    <col min="12325" max="12325" width="4" style="177" customWidth="1"/>
    <col min="12326" max="12326" width="2.42578125" style="177" customWidth="1"/>
    <col min="12327" max="12327" width="1.28515625" style="177" customWidth="1"/>
    <col min="12328" max="12328" width="3.140625" style="177" customWidth="1"/>
    <col min="12329" max="12329" width="1.140625" style="177" customWidth="1"/>
    <col min="12330" max="12330" width="1.85546875" style="177" customWidth="1"/>
    <col min="12331" max="12331" width="2.7109375" style="177" customWidth="1"/>
    <col min="12332" max="12332" width="1.140625" style="177" customWidth="1"/>
    <col min="12333" max="12333" width="2.42578125" style="177" customWidth="1"/>
    <col min="12334" max="12544" width="6.85546875" style="177" customWidth="1"/>
    <col min="12545" max="12545" width="1" style="177" customWidth="1"/>
    <col min="12546" max="12546" width="6.85546875" style="177" customWidth="1"/>
    <col min="12547" max="12548" width="2.7109375" style="177" customWidth="1"/>
    <col min="12549" max="12549" width="1.42578125" style="177" customWidth="1"/>
    <col min="12550" max="12550" width="1.140625" style="177" customWidth="1"/>
    <col min="12551" max="12551" width="5.5703125" style="177" customWidth="1"/>
    <col min="12552" max="12552" width="1" style="177" customWidth="1"/>
    <col min="12553" max="12553" width="1.7109375" style="177" customWidth="1"/>
    <col min="12554" max="12554" width="9.5703125" style="177" customWidth="1"/>
    <col min="12555" max="12555" width="1.140625" style="177" customWidth="1"/>
    <col min="12556" max="12556" width="2.5703125" style="177" customWidth="1"/>
    <col min="12557" max="12557" width="4.7109375" style="177" customWidth="1"/>
    <col min="12558" max="12558" width="1.42578125" style="177" customWidth="1"/>
    <col min="12559" max="12559" width="8.5703125" style="177" customWidth="1"/>
    <col min="12560" max="12560" width="1.28515625" style="177" customWidth="1"/>
    <col min="12561" max="12561" width="1" style="177" customWidth="1"/>
    <col min="12562" max="12562" width="1.28515625" style="177" customWidth="1"/>
    <col min="12563" max="12563" width="4.7109375" style="177" customWidth="1"/>
    <col min="12564" max="12564" width="2.5703125" style="177" customWidth="1"/>
    <col min="12565" max="12565" width="2.85546875" style="177" customWidth="1"/>
    <col min="12566" max="12566" width="2.42578125" style="177" customWidth="1"/>
    <col min="12567" max="12567" width="2" style="177" customWidth="1"/>
    <col min="12568" max="12568" width="1.5703125" style="177" customWidth="1"/>
    <col min="12569" max="12569" width="1.7109375" style="177" customWidth="1"/>
    <col min="12570" max="12570" width="1.5703125" style="177" customWidth="1"/>
    <col min="12571" max="12571" width="7.28515625" style="177" customWidth="1"/>
    <col min="12572" max="12572" width="2.42578125" style="177" customWidth="1"/>
    <col min="12573" max="12573" width="3.28515625" style="177" customWidth="1"/>
    <col min="12574" max="12574" width="1.42578125" style="177" customWidth="1"/>
    <col min="12575" max="12575" width="4.7109375" style="177" customWidth="1"/>
    <col min="12576" max="12576" width="2.7109375" style="177" customWidth="1"/>
    <col min="12577" max="12577" width="1.42578125" style="177" customWidth="1"/>
    <col min="12578" max="12578" width="8.140625" style="177" customWidth="1"/>
    <col min="12579" max="12579" width="11.42578125" style="177" customWidth="1"/>
    <col min="12580" max="12580" width="1.5703125" style="177" customWidth="1"/>
    <col min="12581" max="12581" width="4" style="177" customWidth="1"/>
    <col min="12582" max="12582" width="2.42578125" style="177" customWidth="1"/>
    <col min="12583" max="12583" width="1.28515625" style="177" customWidth="1"/>
    <col min="12584" max="12584" width="3.140625" style="177" customWidth="1"/>
    <col min="12585" max="12585" width="1.140625" style="177" customWidth="1"/>
    <col min="12586" max="12586" width="1.85546875" style="177" customWidth="1"/>
    <col min="12587" max="12587" width="2.7109375" style="177" customWidth="1"/>
    <col min="12588" max="12588" width="1.140625" style="177" customWidth="1"/>
    <col min="12589" max="12589" width="2.42578125" style="177" customWidth="1"/>
    <col min="12590" max="12800" width="6.85546875" style="177" customWidth="1"/>
    <col min="12801" max="12801" width="1" style="177" customWidth="1"/>
    <col min="12802" max="12802" width="6.85546875" style="177" customWidth="1"/>
    <col min="12803" max="12804" width="2.7109375" style="177" customWidth="1"/>
    <col min="12805" max="12805" width="1.42578125" style="177" customWidth="1"/>
    <col min="12806" max="12806" width="1.140625" style="177" customWidth="1"/>
    <col min="12807" max="12807" width="5.5703125" style="177" customWidth="1"/>
    <col min="12808" max="12808" width="1" style="177" customWidth="1"/>
    <col min="12809" max="12809" width="1.7109375" style="177" customWidth="1"/>
    <col min="12810" max="12810" width="9.5703125" style="177" customWidth="1"/>
    <col min="12811" max="12811" width="1.140625" style="177" customWidth="1"/>
    <col min="12812" max="12812" width="2.5703125" style="177" customWidth="1"/>
    <col min="12813" max="12813" width="4.7109375" style="177" customWidth="1"/>
    <col min="12814" max="12814" width="1.42578125" style="177" customWidth="1"/>
    <col min="12815" max="12815" width="8.5703125" style="177" customWidth="1"/>
    <col min="12816" max="12816" width="1.28515625" style="177" customWidth="1"/>
    <col min="12817" max="12817" width="1" style="177" customWidth="1"/>
    <col min="12818" max="12818" width="1.28515625" style="177" customWidth="1"/>
    <col min="12819" max="12819" width="4.7109375" style="177" customWidth="1"/>
    <col min="12820" max="12820" width="2.5703125" style="177" customWidth="1"/>
    <col min="12821" max="12821" width="2.85546875" style="177" customWidth="1"/>
    <col min="12822" max="12822" width="2.42578125" style="177" customWidth="1"/>
    <col min="12823" max="12823" width="2" style="177" customWidth="1"/>
    <col min="12824" max="12824" width="1.5703125" style="177" customWidth="1"/>
    <col min="12825" max="12825" width="1.7109375" style="177" customWidth="1"/>
    <col min="12826" max="12826" width="1.5703125" style="177" customWidth="1"/>
    <col min="12827" max="12827" width="7.28515625" style="177" customWidth="1"/>
    <col min="12828" max="12828" width="2.42578125" style="177" customWidth="1"/>
    <col min="12829" max="12829" width="3.28515625" style="177" customWidth="1"/>
    <col min="12830" max="12830" width="1.42578125" style="177" customWidth="1"/>
    <col min="12831" max="12831" width="4.7109375" style="177" customWidth="1"/>
    <col min="12832" max="12832" width="2.7109375" style="177" customWidth="1"/>
    <col min="12833" max="12833" width="1.42578125" style="177" customWidth="1"/>
    <col min="12834" max="12834" width="8.140625" style="177" customWidth="1"/>
    <col min="12835" max="12835" width="11.42578125" style="177" customWidth="1"/>
    <col min="12836" max="12836" width="1.5703125" style="177" customWidth="1"/>
    <col min="12837" max="12837" width="4" style="177" customWidth="1"/>
    <col min="12838" max="12838" width="2.42578125" style="177" customWidth="1"/>
    <col min="12839" max="12839" width="1.28515625" style="177" customWidth="1"/>
    <col min="12840" max="12840" width="3.140625" style="177" customWidth="1"/>
    <col min="12841" max="12841" width="1.140625" style="177" customWidth="1"/>
    <col min="12842" max="12842" width="1.85546875" style="177" customWidth="1"/>
    <col min="12843" max="12843" width="2.7109375" style="177" customWidth="1"/>
    <col min="12844" max="12844" width="1.140625" style="177" customWidth="1"/>
    <col min="12845" max="12845" width="2.42578125" style="177" customWidth="1"/>
    <col min="12846" max="13056" width="6.85546875" style="177" customWidth="1"/>
    <col min="13057" max="13057" width="1" style="177" customWidth="1"/>
    <col min="13058" max="13058" width="6.85546875" style="177" customWidth="1"/>
    <col min="13059" max="13060" width="2.7109375" style="177" customWidth="1"/>
    <col min="13061" max="13061" width="1.42578125" style="177" customWidth="1"/>
    <col min="13062" max="13062" width="1.140625" style="177" customWidth="1"/>
    <col min="13063" max="13063" width="5.5703125" style="177" customWidth="1"/>
    <col min="13064" max="13064" width="1" style="177" customWidth="1"/>
    <col min="13065" max="13065" width="1.7109375" style="177" customWidth="1"/>
    <col min="13066" max="13066" width="9.5703125" style="177" customWidth="1"/>
    <col min="13067" max="13067" width="1.140625" style="177" customWidth="1"/>
    <col min="13068" max="13068" width="2.5703125" style="177" customWidth="1"/>
    <col min="13069" max="13069" width="4.7109375" style="177" customWidth="1"/>
    <col min="13070" max="13070" width="1.42578125" style="177" customWidth="1"/>
    <col min="13071" max="13071" width="8.5703125" style="177" customWidth="1"/>
    <col min="13072" max="13072" width="1.28515625" style="177" customWidth="1"/>
    <col min="13073" max="13073" width="1" style="177" customWidth="1"/>
    <col min="13074" max="13074" width="1.28515625" style="177" customWidth="1"/>
    <col min="13075" max="13075" width="4.7109375" style="177" customWidth="1"/>
    <col min="13076" max="13076" width="2.5703125" style="177" customWidth="1"/>
    <col min="13077" max="13077" width="2.85546875" style="177" customWidth="1"/>
    <col min="13078" max="13078" width="2.42578125" style="177" customWidth="1"/>
    <col min="13079" max="13079" width="2" style="177" customWidth="1"/>
    <col min="13080" max="13080" width="1.5703125" style="177" customWidth="1"/>
    <col min="13081" max="13081" width="1.7109375" style="177" customWidth="1"/>
    <col min="13082" max="13082" width="1.5703125" style="177" customWidth="1"/>
    <col min="13083" max="13083" width="7.28515625" style="177" customWidth="1"/>
    <col min="13084" max="13084" width="2.42578125" style="177" customWidth="1"/>
    <col min="13085" max="13085" width="3.28515625" style="177" customWidth="1"/>
    <col min="13086" max="13086" width="1.42578125" style="177" customWidth="1"/>
    <col min="13087" max="13087" width="4.7109375" style="177" customWidth="1"/>
    <col min="13088" max="13088" width="2.7109375" style="177" customWidth="1"/>
    <col min="13089" max="13089" width="1.42578125" style="177" customWidth="1"/>
    <col min="13090" max="13090" width="8.140625" style="177" customWidth="1"/>
    <col min="13091" max="13091" width="11.42578125" style="177" customWidth="1"/>
    <col min="13092" max="13092" width="1.5703125" style="177" customWidth="1"/>
    <col min="13093" max="13093" width="4" style="177" customWidth="1"/>
    <col min="13094" max="13094" width="2.42578125" style="177" customWidth="1"/>
    <col min="13095" max="13095" width="1.28515625" style="177" customWidth="1"/>
    <col min="13096" max="13096" width="3.140625" style="177" customWidth="1"/>
    <col min="13097" max="13097" width="1.140625" style="177" customWidth="1"/>
    <col min="13098" max="13098" width="1.85546875" style="177" customWidth="1"/>
    <col min="13099" max="13099" width="2.7109375" style="177" customWidth="1"/>
    <col min="13100" max="13100" width="1.140625" style="177" customWidth="1"/>
    <col min="13101" max="13101" width="2.42578125" style="177" customWidth="1"/>
    <col min="13102" max="13312" width="6.85546875" style="177" customWidth="1"/>
    <col min="13313" max="13313" width="1" style="177" customWidth="1"/>
    <col min="13314" max="13314" width="6.85546875" style="177" customWidth="1"/>
    <col min="13315" max="13316" width="2.7109375" style="177" customWidth="1"/>
    <col min="13317" max="13317" width="1.42578125" style="177" customWidth="1"/>
    <col min="13318" max="13318" width="1.140625" style="177" customWidth="1"/>
    <col min="13319" max="13319" width="5.5703125" style="177" customWidth="1"/>
    <col min="13320" max="13320" width="1" style="177" customWidth="1"/>
    <col min="13321" max="13321" width="1.7109375" style="177" customWidth="1"/>
    <col min="13322" max="13322" width="9.5703125" style="177" customWidth="1"/>
    <col min="13323" max="13323" width="1.140625" style="177" customWidth="1"/>
    <col min="13324" max="13324" width="2.5703125" style="177" customWidth="1"/>
    <col min="13325" max="13325" width="4.7109375" style="177" customWidth="1"/>
    <col min="13326" max="13326" width="1.42578125" style="177" customWidth="1"/>
    <col min="13327" max="13327" width="8.5703125" style="177" customWidth="1"/>
    <col min="13328" max="13328" width="1.28515625" style="177" customWidth="1"/>
    <col min="13329" max="13329" width="1" style="177" customWidth="1"/>
    <col min="13330" max="13330" width="1.28515625" style="177" customWidth="1"/>
    <col min="13331" max="13331" width="4.7109375" style="177" customWidth="1"/>
    <col min="13332" max="13332" width="2.5703125" style="177" customWidth="1"/>
    <col min="13333" max="13333" width="2.85546875" style="177" customWidth="1"/>
    <col min="13334" max="13334" width="2.42578125" style="177" customWidth="1"/>
    <col min="13335" max="13335" width="2" style="177" customWidth="1"/>
    <col min="13336" max="13336" width="1.5703125" style="177" customWidth="1"/>
    <col min="13337" max="13337" width="1.7109375" style="177" customWidth="1"/>
    <col min="13338" max="13338" width="1.5703125" style="177" customWidth="1"/>
    <col min="13339" max="13339" width="7.28515625" style="177" customWidth="1"/>
    <col min="13340" max="13340" width="2.42578125" style="177" customWidth="1"/>
    <col min="13341" max="13341" width="3.28515625" style="177" customWidth="1"/>
    <col min="13342" max="13342" width="1.42578125" style="177" customWidth="1"/>
    <col min="13343" max="13343" width="4.7109375" style="177" customWidth="1"/>
    <col min="13344" max="13344" width="2.7109375" style="177" customWidth="1"/>
    <col min="13345" max="13345" width="1.42578125" style="177" customWidth="1"/>
    <col min="13346" max="13346" width="8.140625" style="177" customWidth="1"/>
    <col min="13347" max="13347" width="11.42578125" style="177" customWidth="1"/>
    <col min="13348" max="13348" width="1.5703125" style="177" customWidth="1"/>
    <col min="13349" max="13349" width="4" style="177" customWidth="1"/>
    <col min="13350" max="13350" width="2.42578125" style="177" customWidth="1"/>
    <col min="13351" max="13351" width="1.28515625" style="177" customWidth="1"/>
    <col min="13352" max="13352" width="3.140625" style="177" customWidth="1"/>
    <col min="13353" max="13353" width="1.140625" style="177" customWidth="1"/>
    <col min="13354" max="13354" width="1.85546875" style="177" customWidth="1"/>
    <col min="13355" max="13355" width="2.7109375" style="177" customWidth="1"/>
    <col min="13356" max="13356" width="1.140625" style="177" customWidth="1"/>
    <col min="13357" max="13357" width="2.42578125" style="177" customWidth="1"/>
    <col min="13358" max="13568" width="6.85546875" style="177" customWidth="1"/>
    <col min="13569" max="13569" width="1" style="177" customWidth="1"/>
    <col min="13570" max="13570" width="6.85546875" style="177" customWidth="1"/>
    <col min="13571" max="13572" width="2.7109375" style="177" customWidth="1"/>
    <col min="13573" max="13573" width="1.42578125" style="177" customWidth="1"/>
    <col min="13574" max="13574" width="1.140625" style="177" customWidth="1"/>
    <col min="13575" max="13575" width="5.5703125" style="177" customWidth="1"/>
    <col min="13576" max="13576" width="1" style="177" customWidth="1"/>
    <col min="13577" max="13577" width="1.7109375" style="177" customWidth="1"/>
    <col min="13578" max="13578" width="9.5703125" style="177" customWidth="1"/>
    <col min="13579" max="13579" width="1.140625" style="177" customWidth="1"/>
    <col min="13580" max="13580" width="2.5703125" style="177" customWidth="1"/>
    <col min="13581" max="13581" width="4.7109375" style="177" customWidth="1"/>
    <col min="13582" max="13582" width="1.42578125" style="177" customWidth="1"/>
    <col min="13583" max="13583" width="8.5703125" style="177" customWidth="1"/>
    <col min="13584" max="13584" width="1.28515625" style="177" customWidth="1"/>
    <col min="13585" max="13585" width="1" style="177" customWidth="1"/>
    <col min="13586" max="13586" width="1.28515625" style="177" customWidth="1"/>
    <col min="13587" max="13587" width="4.7109375" style="177" customWidth="1"/>
    <col min="13588" max="13588" width="2.5703125" style="177" customWidth="1"/>
    <col min="13589" max="13589" width="2.85546875" style="177" customWidth="1"/>
    <col min="13590" max="13590" width="2.42578125" style="177" customWidth="1"/>
    <col min="13591" max="13591" width="2" style="177" customWidth="1"/>
    <col min="13592" max="13592" width="1.5703125" style="177" customWidth="1"/>
    <col min="13593" max="13593" width="1.7109375" style="177" customWidth="1"/>
    <col min="13594" max="13594" width="1.5703125" style="177" customWidth="1"/>
    <col min="13595" max="13595" width="7.28515625" style="177" customWidth="1"/>
    <col min="13596" max="13596" width="2.42578125" style="177" customWidth="1"/>
    <col min="13597" max="13597" width="3.28515625" style="177" customWidth="1"/>
    <col min="13598" max="13598" width="1.42578125" style="177" customWidth="1"/>
    <col min="13599" max="13599" width="4.7109375" style="177" customWidth="1"/>
    <col min="13600" max="13600" width="2.7109375" style="177" customWidth="1"/>
    <col min="13601" max="13601" width="1.42578125" style="177" customWidth="1"/>
    <col min="13602" max="13602" width="8.140625" style="177" customWidth="1"/>
    <col min="13603" max="13603" width="11.42578125" style="177" customWidth="1"/>
    <col min="13604" max="13604" width="1.5703125" style="177" customWidth="1"/>
    <col min="13605" max="13605" width="4" style="177" customWidth="1"/>
    <col min="13606" max="13606" width="2.42578125" style="177" customWidth="1"/>
    <col min="13607" max="13607" width="1.28515625" style="177" customWidth="1"/>
    <col min="13608" max="13608" width="3.140625" style="177" customWidth="1"/>
    <col min="13609" max="13609" width="1.140625" style="177" customWidth="1"/>
    <col min="13610" max="13610" width="1.85546875" style="177" customWidth="1"/>
    <col min="13611" max="13611" width="2.7109375" style="177" customWidth="1"/>
    <col min="13612" max="13612" width="1.140625" style="177" customWidth="1"/>
    <col min="13613" max="13613" width="2.42578125" style="177" customWidth="1"/>
    <col min="13614" max="13824" width="6.85546875" style="177" customWidth="1"/>
    <col min="13825" max="13825" width="1" style="177" customWidth="1"/>
    <col min="13826" max="13826" width="6.85546875" style="177" customWidth="1"/>
    <col min="13827" max="13828" width="2.7109375" style="177" customWidth="1"/>
    <col min="13829" max="13829" width="1.42578125" style="177" customWidth="1"/>
    <col min="13830" max="13830" width="1.140625" style="177" customWidth="1"/>
    <col min="13831" max="13831" width="5.5703125" style="177" customWidth="1"/>
    <col min="13832" max="13832" width="1" style="177" customWidth="1"/>
    <col min="13833" max="13833" width="1.7109375" style="177" customWidth="1"/>
    <col min="13834" max="13834" width="9.5703125" style="177" customWidth="1"/>
    <col min="13835" max="13835" width="1.140625" style="177" customWidth="1"/>
    <col min="13836" max="13836" width="2.5703125" style="177" customWidth="1"/>
    <col min="13837" max="13837" width="4.7109375" style="177" customWidth="1"/>
    <col min="13838" max="13838" width="1.42578125" style="177" customWidth="1"/>
    <col min="13839" max="13839" width="8.5703125" style="177" customWidth="1"/>
    <col min="13840" max="13840" width="1.28515625" style="177" customWidth="1"/>
    <col min="13841" max="13841" width="1" style="177" customWidth="1"/>
    <col min="13842" max="13842" width="1.28515625" style="177" customWidth="1"/>
    <col min="13843" max="13843" width="4.7109375" style="177" customWidth="1"/>
    <col min="13844" max="13844" width="2.5703125" style="177" customWidth="1"/>
    <col min="13845" max="13845" width="2.85546875" style="177" customWidth="1"/>
    <col min="13846" max="13846" width="2.42578125" style="177" customWidth="1"/>
    <col min="13847" max="13847" width="2" style="177" customWidth="1"/>
    <col min="13848" max="13848" width="1.5703125" style="177" customWidth="1"/>
    <col min="13849" max="13849" width="1.7109375" style="177" customWidth="1"/>
    <col min="13850" max="13850" width="1.5703125" style="177" customWidth="1"/>
    <col min="13851" max="13851" width="7.28515625" style="177" customWidth="1"/>
    <col min="13852" max="13852" width="2.42578125" style="177" customWidth="1"/>
    <col min="13853" max="13853" width="3.28515625" style="177" customWidth="1"/>
    <col min="13854" max="13854" width="1.42578125" style="177" customWidth="1"/>
    <col min="13855" max="13855" width="4.7109375" style="177" customWidth="1"/>
    <col min="13856" max="13856" width="2.7109375" style="177" customWidth="1"/>
    <col min="13857" max="13857" width="1.42578125" style="177" customWidth="1"/>
    <col min="13858" max="13858" width="8.140625" style="177" customWidth="1"/>
    <col min="13859" max="13859" width="11.42578125" style="177" customWidth="1"/>
    <col min="13860" max="13860" width="1.5703125" style="177" customWidth="1"/>
    <col min="13861" max="13861" width="4" style="177" customWidth="1"/>
    <col min="13862" max="13862" width="2.42578125" style="177" customWidth="1"/>
    <col min="13863" max="13863" width="1.28515625" style="177" customWidth="1"/>
    <col min="13864" max="13864" width="3.140625" style="177" customWidth="1"/>
    <col min="13865" max="13865" width="1.140625" style="177" customWidth="1"/>
    <col min="13866" max="13866" width="1.85546875" style="177" customWidth="1"/>
    <col min="13867" max="13867" width="2.7109375" style="177" customWidth="1"/>
    <col min="13868" max="13868" width="1.140625" style="177" customWidth="1"/>
    <col min="13869" max="13869" width="2.42578125" style="177" customWidth="1"/>
    <col min="13870" max="14080" width="6.85546875" style="177" customWidth="1"/>
    <col min="14081" max="14081" width="1" style="177" customWidth="1"/>
    <col min="14082" max="14082" width="6.85546875" style="177" customWidth="1"/>
    <col min="14083" max="14084" width="2.7109375" style="177" customWidth="1"/>
    <col min="14085" max="14085" width="1.42578125" style="177" customWidth="1"/>
    <col min="14086" max="14086" width="1.140625" style="177" customWidth="1"/>
    <col min="14087" max="14087" width="5.5703125" style="177" customWidth="1"/>
    <col min="14088" max="14088" width="1" style="177" customWidth="1"/>
    <col min="14089" max="14089" width="1.7109375" style="177" customWidth="1"/>
    <col min="14090" max="14090" width="9.5703125" style="177" customWidth="1"/>
    <col min="14091" max="14091" width="1.140625" style="177" customWidth="1"/>
    <col min="14092" max="14092" width="2.5703125" style="177" customWidth="1"/>
    <col min="14093" max="14093" width="4.7109375" style="177" customWidth="1"/>
    <col min="14094" max="14094" width="1.42578125" style="177" customWidth="1"/>
    <col min="14095" max="14095" width="8.5703125" style="177" customWidth="1"/>
    <col min="14096" max="14096" width="1.28515625" style="177" customWidth="1"/>
    <col min="14097" max="14097" width="1" style="177" customWidth="1"/>
    <col min="14098" max="14098" width="1.28515625" style="177" customWidth="1"/>
    <col min="14099" max="14099" width="4.7109375" style="177" customWidth="1"/>
    <col min="14100" max="14100" width="2.5703125" style="177" customWidth="1"/>
    <col min="14101" max="14101" width="2.85546875" style="177" customWidth="1"/>
    <col min="14102" max="14102" width="2.42578125" style="177" customWidth="1"/>
    <col min="14103" max="14103" width="2" style="177" customWidth="1"/>
    <col min="14104" max="14104" width="1.5703125" style="177" customWidth="1"/>
    <col min="14105" max="14105" width="1.7109375" style="177" customWidth="1"/>
    <col min="14106" max="14106" width="1.5703125" style="177" customWidth="1"/>
    <col min="14107" max="14107" width="7.28515625" style="177" customWidth="1"/>
    <col min="14108" max="14108" width="2.42578125" style="177" customWidth="1"/>
    <col min="14109" max="14109" width="3.28515625" style="177" customWidth="1"/>
    <col min="14110" max="14110" width="1.42578125" style="177" customWidth="1"/>
    <col min="14111" max="14111" width="4.7109375" style="177" customWidth="1"/>
    <col min="14112" max="14112" width="2.7109375" style="177" customWidth="1"/>
    <col min="14113" max="14113" width="1.42578125" style="177" customWidth="1"/>
    <col min="14114" max="14114" width="8.140625" style="177" customWidth="1"/>
    <col min="14115" max="14115" width="11.42578125" style="177" customWidth="1"/>
    <col min="14116" max="14116" width="1.5703125" style="177" customWidth="1"/>
    <col min="14117" max="14117" width="4" style="177" customWidth="1"/>
    <col min="14118" max="14118" width="2.42578125" style="177" customWidth="1"/>
    <col min="14119" max="14119" width="1.28515625" style="177" customWidth="1"/>
    <col min="14120" max="14120" width="3.140625" style="177" customWidth="1"/>
    <col min="14121" max="14121" width="1.140625" style="177" customWidth="1"/>
    <col min="14122" max="14122" width="1.85546875" style="177" customWidth="1"/>
    <col min="14123" max="14123" width="2.7109375" style="177" customWidth="1"/>
    <col min="14124" max="14124" width="1.140625" style="177" customWidth="1"/>
    <col min="14125" max="14125" width="2.42578125" style="177" customWidth="1"/>
    <col min="14126" max="14336" width="6.85546875" style="177" customWidth="1"/>
    <col min="14337" max="14337" width="1" style="177" customWidth="1"/>
    <col min="14338" max="14338" width="6.85546875" style="177" customWidth="1"/>
    <col min="14339" max="14340" width="2.7109375" style="177" customWidth="1"/>
    <col min="14341" max="14341" width="1.42578125" style="177" customWidth="1"/>
    <col min="14342" max="14342" width="1.140625" style="177" customWidth="1"/>
    <col min="14343" max="14343" width="5.5703125" style="177" customWidth="1"/>
    <col min="14344" max="14344" width="1" style="177" customWidth="1"/>
    <col min="14345" max="14345" width="1.7109375" style="177" customWidth="1"/>
    <col min="14346" max="14346" width="9.5703125" style="177" customWidth="1"/>
    <col min="14347" max="14347" width="1.140625" style="177" customWidth="1"/>
    <col min="14348" max="14348" width="2.5703125" style="177" customWidth="1"/>
    <col min="14349" max="14349" width="4.7109375" style="177" customWidth="1"/>
    <col min="14350" max="14350" width="1.42578125" style="177" customWidth="1"/>
    <col min="14351" max="14351" width="8.5703125" style="177" customWidth="1"/>
    <col min="14352" max="14352" width="1.28515625" style="177" customWidth="1"/>
    <col min="14353" max="14353" width="1" style="177" customWidth="1"/>
    <col min="14354" max="14354" width="1.28515625" style="177" customWidth="1"/>
    <col min="14355" max="14355" width="4.7109375" style="177" customWidth="1"/>
    <col min="14356" max="14356" width="2.5703125" style="177" customWidth="1"/>
    <col min="14357" max="14357" width="2.85546875" style="177" customWidth="1"/>
    <col min="14358" max="14358" width="2.42578125" style="177" customWidth="1"/>
    <col min="14359" max="14359" width="2" style="177" customWidth="1"/>
    <col min="14360" max="14360" width="1.5703125" style="177" customWidth="1"/>
    <col min="14361" max="14361" width="1.7109375" style="177" customWidth="1"/>
    <col min="14362" max="14362" width="1.5703125" style="177" customWidth="1"/>
    <col min="14363" max="14363" width="7.28515625" style="177" customWidth="1"/>
    <col min="14364" max="14364" width="2.42578125" style="177" customWidth="1"/>
    <col min="14365" max="14365" width="3.28515625" style="177" customWidth="1"/>
    <col min="14366" max="14366" width="1.42578125" style="177" customWidth="1"/>
    <col min="14367" max="14367" width="4.7109375" style="177" customWidth="1"/>
    <col min="14368" max="14368" width="2.7109375" style="177" customWidth="1"/>
    <col min="14369" max="14369" width="1.42578125" style="177" customWidth="1"/>
    <col min="14370" max="14370" width="8.140625" style="177" customWidth="1"/>
    <col min="14371" max="14371" width="11.42578125" style="177" customWidth="1"/>
    <col min="14372" max="14372" width="1.5703125" style="177" customWidth="1"/>
    <col min="14373" max="14373" width="4" style="177" customWidth="1"/>
    <col min="14374" max="14374" width="2.42578125" style="177" customWidth="1"/>
    <col min="14375" max="14375" width="1.28515625" style="177" customWidth="1"/>
    <col min="14376" max="14376" width="3.140625" style="177" customWidth="1"/>
    <col min="14377" max="14377" width="1.140625" style="177" customWidth="1"/>
    <col min="14378" max="14378" width="1.85546875" style="177" customWidth="1"/>
    <col min="14379" max="14379" width="2.7109375" style="177" customWidth="1"/>
    <col min="14380" max="14380" width="1.140625" style="177" customWidth="1"/>
    <col min="14381" max="14381" width="2.42578125" style="177" customWidth="1"/>
    <col min="14382" max="14592" width="6.85546875" style="177" customWidth="1"/>
    <col min="14593" max="14593" width="1" style="177" customWidth="1"/>
    <col min="14594" max="14594" width="6.85546875" style="177" customWidth="1"/>
    <col min="14595" max="14596" width="2.7109375" style="177" customWidth="1"/>
    <col min="14597" max="14597" width="1.42578125" style="177" customWidth="1"/>
    <col min="14598" max="14598" width="1.140625" style="177" customWidth="1"/>
    <col min="14599" max="14599" width="5.5703125" style="177" customWidth="1"/>
    <col min="14600" max="14600" width="1" style="177" customWidth="1"/>
    <col min="14601" max="14601" width="1.7109375" style="177" customWidth="1"/>
    <col min="14602" max="14602" width="9.5703125" style="177" customWidth="1"/>
    <col min="14603" max="14603" width="1.140625" style="177" customWidth="1"/>
    <col min="14604" max="14604" width="2.5703125" style="177" customWidth="1"/>
    <col min="14605" max="14605" width="4.7109375" style="177" customWidth="1"/>
    <col min="14606" max="14606" width="1.42578125" style="177" customWidth="1"/>
    <col min="14607" max="14607" width="8.5703125" style="177" customWidth="1"/>
    <col min="14608" max="14608" width="1.28515625" style="177" customWidth="1"/>
    <col min="14609" max="14609" width="1" style="177" customWidth="1"/>
    <col min="14610" max="14610" width="1.28515625" style="177" customWidth="1"/>
    <col min="14611" max="14611" width="4.7109375" style="177" customWidth="1"/>
    <col min="14612" max="14612" width="2.5703125" style="177" customWidth="1"/>
    <col min="14613" max="14613" width="2.85546875" style="177" customWidth="1"/>
    <col min="14614" max="14614" width="2.42578125" style="177" customWidth="1"/>
    <col min="14615" max="14615" width="2" style="177" customWidth="1"/>
    <col min="14616" max="14616" width="1.5703125" style="177" customWidth="1"/>
    <col min="14617" max="14617" width="1.7109375" style="177" customWidth="1"/>
    <col min="14618" max="14618" width="1.5703125" style="177" customWidth="1"/>
    <col min="14619" max="14619" width="7.28515625" style="177" customWidth="1"/>
    <col min="14620" max="14620" width="2.42578125" style="177" customWidth="1"/>
    <col min="14621" max="14621" width="3.28515625" style="177" customWidth="1"/>
    <col min="14622" max="14622" width="1.42578125" style="177" customWidth="1"/>
    <col min="14623" max="14623" width="4.7109375" style="177" customWidth="1"/>
    <col min="14624" max="14624" width="2.7109375" style="177" customWidth="1"/>
    <col min="14625" max="14625" width="1.42578125" style="177" customWidth="1"/>
    <col min="14626" max="14626" width="8.140625" style="177" customWidth="1"/>
    <col min="14627" max="14627" width="11.42578125" style="177" customWidth="1"/>
    <col min="14628" max="14628" width="1.5703125" style="177" customWidth="1"/>
    <col min="14629" max="14629" width="4" style="177" customWidth="1"/>
    <col min="14630" max="14630" width="2.42578125" style="177" customWidth="1"/>
    <col min="14631" max="14631" width="1.28515625" style="177" customWidth="1"/>
    <col min="14632" max="14632" width="3.140625" style="177" customWidth="1"/>
    <col min="14633" max="14633" width="1.140625" style="177" customWidth="1"/>
    <col min="14634" max="14634" width="1.85546875" style="177" customWidth="1"/>
    <col min="14635" max="14635" width="2.7109375" style="177" customWidth="1"/>
    <col min="14636" max="14636" width="1.140625" style="177" customWidth="1"/>
    <col min="14637" max="14637" width="2.42578125" style="177" customWidth="1"/>
    <col min="14638" max="14848" width="6.85546875" style="177" customWidth="1"/>
    <col min="14849" max="14849" width="1" style="177" customWidth="1"/>
    <col min="14850" max="14850" width="6.85546875" style="177" customWidth="1"/>
    <col min="14851" max="14852" width="2.7109375" style="177" customWidth="1"/>
    <col min="14853" max="14853" width="1.42578125" style="177" customWidth="1"/>
    <col min="14854" max="14854" width="1.140625" style="177" customWidth="1"/>
    <col min="14855" max="14855" width="5.5703125" style="177" customWidth="1"/>
    <col min="14856" max="14856" width="1" style="177" customWidth="1"/>
    <col min="14857" max="14857" width="1.7109375" style="177" customWidth="1"/>
    <col min="14858" max="14858" width="9.5703125" style="177" customWidth="1"/>
    <col min="14859" max="14859" width="1.140625" style="177" customWidth="1"/>
    <col min="14860" max="14860" width="2.5703125" style="177" customWidth="1"/>
    <col min="14861" max="14861" width="4.7109375" style="177" customWidth="1"/>
    <col min="14862" max="14862" width="1.42578125" style="177" customWidth="1"/>
    <col min="14863" max="14863" width="8.5703125" style="177" customWidth="1"/>
    <col min="14864" max="14864" width="1.28515625" style="177" customWidth="1"/>
    <col min="14865" max="14865" width="1" style="177" customWidth="1"/>
    <col min="14866" max="14866" width="1.28515625" style="177" customWidth="1"/>
    <col min="14867" max="14867" width="4.7109375" style="177" customWidth="1"/>
    <col min="14868" max="14868" width="2.5703125" style="177" customWidth="1"/>
    <col min="14869" max="14869" width="2.85546875" style="177" customWidth="1"/>
    <col min="14870" max="14870" width="2.42578125" style="177" customWidth="1"/>
    <col min="14871" max="14871" width="2" style="177" customWidth="1"/>
    <col min="14872" max="14872" width="1.5703125" style="177" customWidth="1"/>
    <col min="14873" max="14873" width="1.7109375" style="177" customWidth="1"/>
    <col min="14874" max="14874" width="1.5703125" style="177" customWidth="1"/>
    <col min="14875" max="14875" width="7.28515625" style="177" customWidth="1"/>
    <col min="14876" max="14876" width="2.42578125" style="177" customWidth="1"/>
    <col min="14877" max="14877" width="3.28515625" style="177" customWidth="1"/>
    <col min="14878" max="14878" width="1.42578125" style="177" customWidth="1"/>
    <col min="14879" max="14879" width="4.7109375" style="177" customWidth="1"/>
    <col min="14880" max="14880" width="2.7109375" style="177" customWidth="1"/>
    <col min="14881" max="14881" width="1.42578125" style="177" customWidth="1"/>
    <col min="14882" max="14882" width="8.140625" style="177" customWidth="1"/>
    <col min="14883" max="14883" width="11.42578125" style="177" customWidth="1"/>
    <col min="14884" max="14884" width="1.5703125" style="177" customWidth="1"/>
    <col min="14885" max="14885" width="4" style="177" customWidth="1"/>
    <col min="14886" max="14886" width="2.42578125" style="177" customWidth="1"/>
    <col min="14887" max="14887" width="1.28515625" style="177" customWidth="1"/>
    <col min="14888" max="14888" width="3.140625" style="177" customWidth="1"/>
    <col min="14889" max="14889" width="1.140625" style="177" customWidth="1"/>
    <col min="14890" max="14890" width="1.85546875" style="177" customWidth="1"/>
    <col min="14891" max="14891" width="2.7109375" style="177" customWidth="1"/>
    <col min="14892" max="14892" width="1.140625" style="177" customWidth="1"/>
    <col min="14893" max="14893" width="2.42578125" style="177" customWidth="1"/>
    <col min="14894" max="15104" width="6.85546875" style="177" customWidth="1"/>
    <col min="15105" max="15105" width="1" style="177" customWidth="1"/>
    <col min="15106" max="15106" width="6.85546875" style="177" customWidth="1"/>
    <col min="15107" max="15108" width="2.7109375" style="177" customWidth="1"/>
    <col min="15109" max="15109" width="1.42578125" style="177" customWidth="1"/>
    <col min="15110" max="15110" width="1.140625" style="177" customWidth="1"/>
    <col min="15111" max="15111" width="5.5703125" style="177" customWidth="1"/>
    <col min="15112" max="15112" width="1" style="177" customWidth="1"/>
    <col min="15113" max="15113" width="1.7109375" style="177" customWidth="1"/>
    <col min="15114" max="15114" width="9.5703125" style="177" customWidth="1"/>
    <col min="15115" max="15115" width="1.140625" style="177" customWidth="1"/>
    <col min="15116" max="15116" width="2.5703125" style="177" customWidth="1"/>
    <col min="15117" max="15117" width="4.7109375" style="177" customWidth="1"/>
    <col min="15118" max="15118" width="1.42578125" style="177" customWidth="1"/>
    <col min="15119" max="15119" width="8.5703125" style="177" customWidth="1"/>
    <col min="15120" max="15120" width="1.28515625" style="177" customWidth="1"/>
    <col min="15121" max="15121" width="1" style="177" customWidth="1"/>
    <col min="15122" max="15122" width="1.28515625" style="177" customWidth="1"/>
    <col min="15123" max="15123" width="4.7109375" style="177" customWidth="1"/>
    <col min="15124" max="15124" width="2.5703125" style="177" customWidth="1"/>
    <col min="15125" max="15125" width="2.85546875" style="177" customWidth="1"/>
    <col min="15126" max="15126" width="2.42578125" style="177" customWidth="1"/>
    <col min="15127" max="15127" width="2" style="177" customWidth="1"/>
    <col min="15128" max="15128" width="1.5703125" style="177" customWidth="1"/>
    <col min="15129" max="15129" width="1.7109375" style="177" customWidth="1"/>
    <col min="15130" max="15130" width="1.5703125" style="177" customWidth="1"/>
    <col min="15131" max="15131" width="7.28515625" style="177" customWidth="1"/>
    <col min="15132" max="15132" width="2.42578125" style="177" customWidth="1"/>
    <col min="15133" max="15133" width="3.28515625" style="177" customWidth="1"/>
    <col min="15134" max="15134" width="1.42578125" style="177" customWidth="1"/>
    <col min="15135" max="15135" width="4.7109375" style="177" customWidth="1"/>
    <col min="15136" max="15136" width="2.7109375" style="177" customWidth="1"/>
    <col min="15137" max="15137" width="1.42578125" style="177" customWidth="1"/>
    <col min="15138" max="15138" width="8.140625" style="177" customWidth="1"/>
    <col min="15139" max="15139" width="11.42578125" style="177" customWidth="1"/>
    <col min="15140" max="15140" width="1.5703125" style="177" customWidth="1"/>
    <col min="15141" max="15141" width="4" style="177" customWidth="1"/>
    <col min="15142" max="15142" width="2.42578125" style="177" customWidth="1"/>
    <col min="15143" max="15143" width="1.28515625" style="177" customWidth="1"/>
    <col min="15144" max="15144" width="3.140625" style="177" customWidth="1"/>
    <col min="15145" max="15145" width="1.140625" style="177" customWidth="1"/>
    <col min="15146" max="15146" width="1.85546875" style="177" customWidth="1"/>
    <col min="15147" max="15147" width="2.7109375" style="177" customWidth="1"/>
    <col min="15148" max="15148" width="1.140625" style="177" customWidth="1"/>
    <col min="15149" max="15149" width="2.42578125" style="177" customWidth="1"/>
    <col min="15150" max="15360" width="6.85546875" style="177" customWidth="1"/>
    <col min="15361" max="15361" width="1" style="177" customWidth="1"/>
    <col min="15362" max="15362" width="6.85546875" style="177" customWidth="1"/>
    <col min="15363" max="15364" width="2.7109375" style="177" customWidth="1"/>
    <col min="15365" max="15365" width="1.42578125" style="177" customWidth="1"/>
    <col min="15366" max="15366" width="1.140625" style="177" customWidth="1"/>
    <col min="15367" max="15367" width="5.5703125" style="177" customWidth="1"/>
    <col min="15368" max="15368" width="1" style="177" customWidth="1"/>
    <col min="15369" max="15369" width="1.7109375" style="177" customWidth="1"/>
    <col min="15370" max="15370" width="9.5703125" style="177" customWidth="1"/>
    <col min="15371" max="15371" width="1.140625" style="177" customWidth="1"/>
    <col min="15372" max="15372" width="2.5703125" style="177" customWidth="1"/>
    <col min="15373" max="15373" width="4.7109375" style="177" customWidth="1"/>
    <col min="15374" max="15374" width="1.42578125" style="177" customWidth="1"/>
    <col min="15375" max="15375" width="8.5703125" style="177" customWidth="1"/>
    <col min="15376" max="15376" width="1.28515625" style="177" customWidth="1"/>
    <col min="15377" max="15377" width="1" style="177" customWidth="1"/>
    <col min="15378" max="15378" width="1.28515625" style="177" customWidth="1"/>
    <col min="15379" max="15379" width="4.7109375" style="177" customWidth="1"/>
    <col min="15380" max="15380" width="2.5703125" style="177" customWidth="1"/>
    <col min="15381" max="15381" width="2.85546875" style="177" customWidth="1"/>
    <col min="15382" max="15382" width="2.42578125" style="177" customWidth="1"/>
    <col min="15383" max="15383" width="2" style="177" customWidth="1"/>
    <col min="15384" max="15384" width="1.5703125" style="177" customWidth="1"/>
    <col min="15385" max="15385" width="1.7109375" style="177" customWidth="1"/>
    <col min="15386" max="15386" width="1.5703125" style="177" customWidth="1"/>
    <col min="15387" max="15387" width="7.28515625" style="177" customWidth="1"/>
    <col min="15388" max="15388" width="2.42578125" style="177" customWidth="1"/>
    <col min="15389" max="15389" width="3.28515625" style="177" customWidth="1"/>
    <col min="15390" max="15390" width="1.42578125" style="177" customWidth="1"/>
    <col min="15391" max="15391" width="4.7109375" style="177" customWidth="1"/>
    <col min="15392" max="15392" width="2.7109375" style="177" customWidth="1"/>
    <col min="15393" max="15393" width="1.42578125" style="177" customWidth="1"/>
    <col min="15394" max="15394" width="8.140625" style="177" customWidth="1"/>
    <col min="15395" max="15395" width="11.42578125" style="177" customWidth="1"/>
    <col min="15396" max="15396" width="1.5703125" style="177" customWidth="1"/>
    <col min="15397" max="15397" width="4" style="177" customWidth="1"/>
    <col min="15398" max="15398" width="2.42578125" style="177" customWidth="1"/>
    <col min="15399" max="15399" width="1.28515625" style="177" customWidth="1"/>
    <col min="15400" max="15400" width="3.140625" style="177" customWidth="1"/>
    <col min="15401" max="15401" width="1.140625" style="177" customWidth="1"/>
    <col min="15402" max="15402" width="1.85546875" style="177" customWidth="1"/>
    <col min="15403" max="15403" width="2.7109375" style="177" customWidth="1"/>
    <col min="15404" max="15404" width="1.140625" style="177" customWidth="1"/>
    <col min="15405" max="15405" width="2.42578125" style="177" customWidth="1"/>
    <col min="15406" max="15616" width="6.85546875" style="177" customWidth="1"/>
    <col min="15617" max="15617" width="1" style="177" customWidth="1"/>
    <col min="15618" max="15618" width="6.85546875" style="177" customWidth="1"/>
    <col min="15619" max="15620" width="2.7109375" style="177" customWidth="1"/>
    <col min="15621" max="15621" width="1.42578125" style="177" customWidth="1"/>
    <col min="15622" max="15622" width="1.140625" style="177" customWidth="1"/>
    <col min="15623" max="15623" width="5.5703125" style="177" customWidth="1"/>
    <col min="15624" max="15624" width="1" style="177" customWidth="1"/>
    <col min="15625" max="15625" width="1.7109375" style="177" customWidth="1"/>
    <col min="15626" max="15626" width="9.5703125" style="177" customWidth="1"/>
    <col min="15627" max="15627" width="1.140625" style="177" customWidth="1"/>
    <col min="15628" max="15628" width="2.5703125" style="177" customWidth="1"/>
    <col min="15629" max="15629" width="4.7109375" style="177" customWidth="1"/>
    <col min="15630" max="15630" width="1.42578125" style="177" customWidth="1"/>
    <col min="15631" max="15631" width="8.5703125" style="177" customWidth="1"/>
    <col min="15632" max="15632" width="1.28515625" style="177" customWidth="1"/>
    <col min="15633" max="15633" width="1" style="177" customWidth="1"/>
    <col min="15634" max="15634" width="1.28515625" style="177" customWidth="1"/>
    <col min="15635" max="15635" width="4.7109375" style="177" customWidth="1"/>
    <col min="15636" max="15636" width="2.5703125" style="177" customWidth="1"/>
    <col min="15637" max="15637" width="2.85546875" style="177" customWidth="1"/>
    <col min="15638" max="15638" width="2.42578125" style="177" customWidth="1"/>
    <col min="15639" max="15639" width="2" style="177" customWidth="1"/>
    <col min="15640" max="15640" width="1.5703125" style="177" customWidth="1"/>
    <col min="15641" max="15641" width="1.7109375" style="177" customWidth="1"/>
    <col min="15642" max="15642" width="1.5703125" style="177" customWidth="1"/>
    <col min="15643" max="15643" width="7.28515625" style="177" customWidth="1"/>
    <col min="15644" max="15644" width="2.42578125" style="177" customWidth="1"/>
    <col min="15645" max="15645" width="3.28515625" style="177" customWidth="1"/>
    <col min="15646" max="15646" width="1.42578125" style="177" customWidth="1"/>
    <col min="15647" max="15647" width="4.7109375" style="177" customWidth="1"/>
    <col min="15648" max="15648" width="2.7109375" style="177" customWidth="1"/>
    <col min="15649" max="15649" width="1.42578125" style="177" customWidth="1"/>
    <col min="15650" max="15650" width="8.140625" style="177" customWidth="1"/>
    <col min="15651" max="15651" width="11.42578125" style="177" customWidth="1"/>
    <col min="15652" max="15652" width="1.5703125" style="177" customWidth="1"/>
    <col min="15653" max="15653" width="4" style="177" customWidth="1"/>
    <col min="15654" max="15654" width="2.42578125" style="177" customWidth="1"/>
    <col min="15655" max="15655" width="1.28515625" style="177" customWidth="1"/>
    <col min="15656" max="15656" width="3.140625" style="177" customWidth="1"/>
    <col min="15657" max="15657" width="1.140625" style="177" customWidth="1"/>
    <col min="15658" max="15658" width="1.85546875" style="177" customWidth="1"/>
    <col min="15659" max="15659" width="2.7109375" style="177" customWidth="1"/>
    <col min="15660" max="15660" width="1.140625" style="177" customWidth="1"/>
    <col min="15661" max="15661" width="2.42578125" style="177" customWidth="1"/>
    <col min="15662" max="15872" width="6.85546875" style="177" customWidth="1"/>
    <col min="15873" max="15873" width="1" style="177" customWidth="1"/>
    <col min="15874" max="15874" width="6.85546875" style="177" customWidth="1"/>
    <col min="15875" max="15876" width="2.7109375" style="177" customWidth="1"/>
    <col min="15877" max="15877" width="1.42578125" style="177" customWidth="1"/>
    <col min="15878" max="15878" width="1.140625" style="177" customWidth="1"/>
    <col min="15879" max="15879" width="5.5703125" style="177" customWidth="1"/>
    <col min="15880" max="15880" width="1" style="177" customWidth="1"/>
    <col min="15881" max="15881" width="1.7109375" style="177" customWidth="1"/>
    <col min="15882" max="15882" width="9.5703125" style="177" customWidth="1"/>
    <col min="15883" max="15883" width="1.140625" style="177" customWidth="1"/>
    <col min="15884" max="15884" width="2.5703125" style="177" customWidth="1"/>
    <col min="15885" max="15885" width="4.7109375" style="177" customWidth="1"/>
    <col min="15886" max="15886" width="1.42578125" style="177" customWidth="1"/>
    <col min="15887" max="15887" width="8.5703125" style="177" customWidth="1"/>
    <col min="15888" max="15888" width="1.28515625" style="177" customWidth="1"/>
    <col min="15889" max="15889" width="1" style="177" customWidth="1"/>
    <col min="15890" max="15890" width="1.28515625" style="177" customWidth="1"/>
    <col min="15891" max="15891" width="4.7109375" style="177" customWidth="1"/>
    <col min="15892" max="15892" width="2.5703125" style="177" customWidth="1"/>
    <col min="15893" max="15893" width="2.85546875" style="177" customWidth="1"/>
    <col min="15894" max="15894" width="2.42578125" style="177" customWidth="1"/>
    <col min="15895" max="15895" width="2" style="177" customWidth="1"/>
    <col min="15896" max="15896" width="1.5703125" style="177" customWidth="1"/>
    <col min="15897" max="15897" width="1.7109375" style="177" customWidth="1"/>
    <col min="15898" max="15898" width="1.5703125" style="177" customWidth="1"/>
    <col min="15899" max="15899" width="7.28515625" style="177" customWidth="1"/>
    <col min="15900" max="15900" width="2.42578125" style="177" customWidth="1"/>
    <col min="15901" max="15901" width="3.28515625" style="177" customWidth="1"/>
    <col min="15902" max="15902" width="1.42578125" style="177" customWidth="1"/>
    <col min="15903" max="15903" width="4.7109375" style="177" customWidth="1"/>
    <col min="15904" max="15904" width="2.7109375" style="177" customWidth="1"/>
    <col min="15905" max="15905" width="1.42578125" style="177" customWidth="1"/>
    <col min="15906" max="15906" width="8.140625" style="177" customWidth="1"/>
    <col min="15907" max="15907" width="11.42578125" style="177" customWidth="1"/>
    <col min="15908" max="15908" width="1.5703125" style="177" customWidth="1"/>
    <col min="15909" max="15909" width="4" style="177" customWidth="1"/>
    <col min="15910" max="15910" width="2.42578125" style="177" customWidth="1"/>
    <col min="15911" max="15911" width="1.28515625" style="177" customWidth="1"/>
    <col min="15912" max="15912" width="3.140625" style="177" customWidth="1"/>
    <col min="15913" max="15913" width="1.140625" style="177" customWidth="1"/>
    <col min="15914" max="15914" width="1.85546875" style="177" customWidth="1"/>
    <col min="15915" max="15915" width="2.7109375" style="177" customWidth="1"/>
    <col min="15916" max="15916" width="1.140625" style="177" customWidth="1"/>
    <col min="15917" max="15917" width="2.42578125" style="177" customWidth="1"/>
    <col min="15918" max="16128" width="6.85546875" style="177" customWidth="1"/>
    <col min="16129" max="16129" width="1" style="177" customWidth="1"/>
    <col min="16130" max="16130" width="6.85546875" style="177" customWidth="1"/>
    <col min="16131" max="16132" width="2.7109375" style="177" customWidth="1"/>
    <col min="16133" max="16133" width="1.42578125" style="177" customWidth="1"/>
    <col min="16134" max="16134" width="1.140625" style="177" customWidth="1"/>
    <col min="16135" max="16135" width="5.5703125" style="177" customWidth="1"/>
    <col min="16136" max="16136" width="1" style="177" customWidth="1"/>
    <col min="16137" max="16137" width="1.7109375" style="177" customWidth="1"/>
    <col min="16138" max="16138" width="9.5703125" style="177" customWidth="1"/>
    <col min="16139" max="16139" width="1.140625" style="177" customWidth="1"/>
    <col min="16140" max="16140" width="2.5703125" style="177" customWidth="1"/>
    <col min="16141" max="16141" width="4.7109375" style="177" customWidth="1"/>
    <col min="16142" max="16142" width="1.42578125" style="177" customWidth="1"/>
    <col min="16143" max="16143" width="8.5703125" style="177" customWidth="1"/>
    <col min="16144" max="16144" width="1.28515625" style="177" customWidth="1"/>
    <col min="16145" max="16145" width="1" style="177" customWidth="1"/>
    <col min="16146" max="16146" width="1.28515625" style="177" customWidth="1"/>
    <col min="16147" max="16147" width="4.7109375" style="177" customWidth="1"/>
    <col min="16148" max="16148" width="2.5703125" style="177" customWidth="1"/>
    <col min="16149" max="16149" width="2.85546875" style="177" customWidth="1"/>
    <col min="16150" max="16150" width="2.42578125" style="177" customWidth="1"/>
    <col min="16151" max="16151" width="2" style="177" customWidth="1"/>
    <col min="16152" max="16152" width="1.5703125" style="177" customWidth="1"/>
    <col min="16153" max="16153" width="1.7109375" style="177" customWidth="1"/>
    <col min="16154" max="16154" width="1.5703125" style="177" customWidth="1"/>
    <col min="16155" max="16155" width="7.28515625" style="177" customWidth="1"/>
    <col min="16156" max="16156" width="2.42578125" style="177" customWidth="1"/>
    <col min="16157" max="16157" width="3.28515625" style="177" customWidth="1"/>
    <col min="16158" max="16158" width="1.42578125" style="177" customWidth="1"/>
    <col min="16159" max="16159" width="4.7109375" style="177" customWidth="1"/>
    <col min="16160" max="16160" width="2.7109375" style="177" customWidth="1"/>
    <col min="16161" max="16161" width="1.42578125" style="177" customWidth="1"/>
    <col min="16162" max="16162" width="8.140625" style="177" customWidth="1"/>
    <col min="16163" max="16163" width="11.42578125" style="177" customWidth="1"/>
    <col min="16164" max="16164" width="1.5703125" style="177" customWidth="1"/>
    <col min="16165" max="16165" width="4" style="177" customWidth="1"/>
    <col min="16166" max="16166" width="2.42578125" style="177" customWidth="1"/>
    <col min="16167" max="16167" width="1.28515625" style="177" customWidth="1"/>
    <col min="16168" max="16168" width="3.140625" style="177" customWidth="1"/>
    <col min="16169" max="16169" width="1.140625" style="177" customWidth="1"/>
    <col min="16170" max="16170" width="1.85546875" style="177" customWidth="1"/>
    <col min="16171" max="16171" width="2.7109375" style="177" customWidth="1"/>
    <col min="16172" max="16172" width="1.140625" style="177" customWidth="1"/>
    <col min="16173" max="16173" width="2.42578125" style="177" customWidth="1"/>
    <col min="16174" max="16384" width="6.85546875" style="177" customWidth="1"/>
  </cols>
  <sheetData>
    <row r="1" spans="1:45" ht="4.5" customHeight="1">
      <c r="AP1" s="178">
        <v>43909</v>
      </c>
      <c r="AQ1" s="178"/>
      <c r="AR1" s="178"/>
      <c r="AS1" s="178"/>
    </row>
    <row r="2" spans="1:45" ht="11.25" customHeight="1">
      <c r="A2" s="179" t="s">
        <v>314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AP2" s="178"/>
      <c r="AQ2" s="178"/>
      <c r="AR2" s="178"/>
      <c r="AS2" s="178"/>
    </row>
    <row r="3" spans="1:45" ht="9.75" customHeight="1"/>
    <row r="4" spans="1:45" ht="13.5" customHeight="1">
      <c r="A4" s="179" t="s">
        <v>315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45" ht="14.25" customHeight="1"/>
    <row r="6" spans="1:45" ht="11.25" customHeight="1">
      <c r="B6" s="180" t="s">
        <v>316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</row>
    <row r="7" spans="1:45" ht="5.25" customHeight="1"/>
    <row r="8" spans="1:45" ht="4.5" customHeight="1"/>
    <row r="9" spans="1:45" ht="1.5" customHeight="1">
      <c r="B9" s="181" t="s">
        <v>317</v>
      </c>
    </row>
    <row r="10" spans="1:45" ht="11.25" customHeight="1">
      <c r="B10" s="181"/>
      <c r="C10" s="181" t="s">
        <v>318</v>
      </c>
      <c r="D10" s="181"/>
      <c r="E10" s="181"/>
      <c r="F10" s="181" t="s">
        <v>319</v>
      </c>
      <c r="G10" s="181"/>
      <c r="K10" s="182" t="s">
        <v>320</v>
      </c>
      <c r="L10" s="182"/>
      <c r="M10" s="182"/>
      <c r="O10" s="181" t="s">
        <v>321</v>
      </c>
      <c r="R10" s="183" t="s">
        <v>322</v>
      </c>
      <c r="S10" s="183"/>
      <c r="T10" s="183"/>
      <c r="U10" s="183"/>
      <c r="V10" s="183" t="s">
        <v>323</v>
      </c>
      <c r="W10" s="183"/>
      <c r="X10" s="183"/>
      <c r="Y10" s="183"/>
      <c r="Z10" s="183"/>
      <c r="AA10" s="183"/>
      <c r="AB10" s="183" t="s">
        <v>324</v>
      </c>
      <c r="AC10" s="183"/>
      <c r="AD10" s="183"/>
      <c r="AE10" s="183"/>
      <c r="AF10" s="183" t="s">
        <v>47</v>
      </c>
      <c r="AG10" s="183"/>
      <c r="AH10" s="183"/>
      <c r="AL10" s="182" t="s">
        <v>325</v>
      </c>
      <c r="AM10" s="182"/>
      <c r="AN10" s="182"/>
      <c r="AO10" s="183" t="s">
        <v>326</v>
      </c>
      <c r="AP10" s="183"/>
      <c r="AQ10" s="183"/>
      <c r="AR10" s="183"/>
      <c r="AS10" s="183"/>
    </row>
    <row r="11" spans="1:45" ht="6" customHeight="1">
      <c r="C11" s="181"/>
      <c r="D11" s="181"/>
      <c r="E11" s="181"/>
      <c r="F11" s="181"/>
      <c r="G11" s="181"/>
      <c r="O11" s="181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</row>
    <row r="12" spans="1:45">
      <c r="A12" s="184" t="s">
        <v>327</v>
      </c>
      <c r="B12" s="184"/>
      <c r="C12" s="184"/>
      <c r="D12" s="184"/>
      <c r="E12" s="184"/>
      <c r="F12" s="184"/>
      <c r="G12" s="184"/>
      <c r="H12" s="184"/>
      <c r="I12" s="184"/>
    </row>
    <row r="13" spans="1:45" ht="11.25" customHeight="1"/>
    <row r="14" spans="1:45" ht="3.75" customHeight="1"/>
    <row r="15" spans="1:45" ht="9" customHeight="1">
      <c r="B15" s="185" t="s">
        <v>328</v>
      </c>
      <c r="C15" s="185"/>
      <c r="D15" s="186">
        <v>43837</v>
      </c>
      <c r="E15" s="186"/>
      <c r="F15" s="186"/>
      <c r="G15" s="186"/>
      <c r="H15" s="185" t="s">
        <v>329</v>
      </c>
      <c r="I15" s="185"/>
      <c r="J15" s="185"/>
      <c r="K15" s="185"/>
      <c r="L15" s="185"/>
      <c r="M15" s="185"/>
      <c r="N15" s="187">
        <v>2211</v>
      </c>
      <c r="O15" s="187"/>
      <c r="P15" s="185" t="s">
        <v>330</v>
      </c>
      <c r="Q15" s="185"/>
      <c r="R15" s="185"/>
      <c r="S15" s="185"/>
      <c r="T15" s="185"/>
      <c r="U15" s="188">
        <v>43831</v>
      </c>
      <c r="V15" s="188"/>
      <c r="W15" s="188"/>
      <c r="X15" s="187">
        <v>1330</v>
      </c>
      <c r="Y15" s="187"/>
      <c r="Z15" s="187"/>
      <c r="AA15" s="187"/>
      <c r="AB15" s="185" t="s">
        <v>331</v>
      </c>
      <c r="AC15" s="185"/>
      <c r="AD15" s="185"/>
      <c r="AE15" s="185"/>
      <c r="AF15" s="185"/>
      <c r="AG15" s="185" t="s">
        <v>145</v>
      </c>
      <c r="AH15" s="185"/>
      <c r="AI15" s="185"/>
      <c r="AJ15" s="185"/>
      <c r="AK15" s="185"/>
      <c r="AL15" s="185"/>
      <c r="AM15" s="185" t="s">
        <v>332</v>
      </c>
      <c r="AN15" s="185"/>
      <c r="AP15" s="189">
        <v>411</v>
      </c>
      <c r="AQ15" s="189"/>
      <c r="AR15" s="189">
        <v>3</v>
      </c>
      <c r="AS15" s="189"/>
    </row>
    <row r="16" spans="1:45" ht="1.5" customHeight="1">
      <c r="B16" s="185"/>
      <c r="C16" s="185"/>
      <c r="D16" s="186"/>
      <c r="E16" s="186"/>
      <c r="F16" s="186"/>
      <c r="G16" s="186"/>
      <c r="H16" s="185"/>
      <c r="I16" s="185"/>
      <c r="J16" s="185"/>
      <c r="K16" s="185"/>
      <c r="L16" s="185"/>
      <c r="M16" s="185"/>
      <c r="N16" s="187"/>
      <c r="O16" s="187"/>
      <c r="P16" s="185"/>
      <c r="Q16" s="185"/>
      <c r="R16" s="185"/>
      <c r="S16" s="185"/>
      <c r="T16" s="185"/>
      <c r="U16" s="188"/>
      <c r="V16" s="188"/>
      <c r="W16" s="188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P16" s="190"/>
      <c r="AQ16" s="190"/>
      <c r="AR16" s="190"/>
      <c r="AS16" s="189"/>
    </row>
    <row r="17" spans="2:45" ht="3" customHeight="1">
      <c r="B17" s="185"/>
      <c r="C17" s="185"/>
      <c r="D17" s="186"/>
      <c r="E17" s="186"/>
      <c r="F17" s="186"/>
      <c r="G17" s="186"/>
      <c r="H17" s="185"/>
      <c r="I17" s="185"/>
      <c r="J17" s="185"/>
      <c r="K17" s="185"/>
      <c r="L17" s="185"/>
      <c r="M17" s="185"/>
      <c r="P17" s="185"/>
      <c r="Q17" s="185"/>
      <c r="R17" s="185"/>
      <c r="S17" s="185"/>
      <c r="T17" s="185"/>
      <c r="U17" s="188"/>
      <c r="V17" s="188"/>
      <c r="W17" s="188"/>
      <c r="X17" s="187">
        <v>881</v>
      </c>
      <c r="Y17" s="187"/>
      <c r="Z17" s="187"/>
      <c r="AA17" s="187"/>
      <c r="AB17" s="185" t="s">
        <v>333</v>
      </c>
      <c r="AC17" s="185"/>
      <c r="AD17" s="185"/>
      <c r="AE17" s="185"/>
      <c r="AF17" s="185"/>
      <c r="AG17" s="185" t="s">
        <v>114</v>
      </c>
      <c r="AH17" s="185"/>
      <c r="AI17" s="185"/>
      <c r="AJ17" s="185"/>
      <c r="AK17" s="185"/>
      <c r="AL17" s="185"/>
      <c r="AP17" s="190"/>
      <c r="AQ17" s="190"/>
      <c r="AR17" s="190"/>
      <c r="AS17" s="189"/>
    </row>
    <row r="18" spans="2:45" ht="10.5" customHeight="1">
      <c r="X18" s="187"/>
      <c r="Y18" s="187"/>
      <c r="Z18" s="187"/>
      <c r="AA18" s="187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</row>
    <row r="19" spans="2:45" ht="6.75" customHeight="1"/>
    <row r="20" spans="2:45" ht="2.25" customHeight="1"/>
    <row r="21" spans="2:45" ht="9" customHeight="1"/>
    <row r="22" spans="2:45" ht="3.75" customHeight="1"/>
    <row r="23" spans="2:45">
      <c r="B23" s="185" t="s">
        <v>334</v>
      </c>
      <c r="C23" s="185"/>
      <c r="D23" s="186">
        <v>43837</v>
      </c>
      <c r="E23" s="186"/>
      <c r="F23" s="186"/>
      <c r="G23" s="186"/>
      <c r="H23" s="185" t="s">
        <v>335</v>
      </c>
      <c r="I23" s="185"/>
      <c r="J23" s="185"/>
      <c r="K23" s="185"/>
      <c r="L23" s="185"/>
      <c r="M23" s="185"/>
      <c r="N23" s="187">
        <v>1450</v>
      </c>
      <c r="O23" s="187"/>
      <c r="P23" s="185" t="s">
        <v>336</v>
      </c>
      <c r="Q23" s="185"/>
      <c r="R23" s="185"/>
      <c r="S23" s="185"/>
      <c r="T23" s="185"/>
      <c r="U23" s="188">
        <v>43831</v>
      </c>
      <c r="V23" s="188"/>
      <c r="W23" s="188"/>
      <c r="X23" s="187">
        <v>1350</v>
      </c>
      <c r="Y23" s="187"/>
      <c r="Z23" s="187"/>
      <c r="AA23" s="187"/>
      <c r="AB23" s="185" t="s">
        <v>337</v>
      </c>
      <c r="AC23" s="185"/>
      <c r="AD23" s="185"/>
      <c r="AE23" s="185"/>
      <c r="AF23" s="185"/>
      <c r="AG23" s="185" t="s">
        <v>179</v>
      </c>
      <c r="AH23" s="185"/>
      <c r="AI23" s="185"/>
      <c r="AJ23" s="185"/>
      <c r="AK23" s="185"/>
      <c r="AL23" s="185"/>
      <c r="AM23" s="185" t="s">
        <v>332</v>
      </c>
      <c r="AN23" s="185"/>
      <c r="AP23" s="189">
        <v>411</v>
      </c>
      <c r="AQ23" s="189"/>
      <c r="AR23" s="189">
        <v>4</v>
      </c>
      <c r="AS23" s="189"/>
    </row>
    <row r="24" spans="2:45" ht="3" customHeight="1"/>
    <row r="25" spans="2:45" ht="12" customHeight="1">
      <c r="B25" s="185" t="s">
        <v>334</v>
      </c>
      <c r="C25" s="185"/>
      <c r="D25" s="186">
        <v>43837</v>
      </c>
      <c r="E25" s="186"/>
      <c r="F25" s="186"/>
      <c r="G25" s="186"/>
      <c r="H25" s="185" t="s">
        <v>335</v>
      </c>
      <c r="I25" s="185"/>
      <c r="J25" s="185"/>
      <c r="K25" s="185"/>
      <c r="L25" s="185"/>
      <c r="M25" s="185"/>
      <c r="N25" s="187">
        <v>1450</v>
      </c>
      <c r="O25" s="187"/>
      <c r="P25" s="185" t="s">
        <v>338</v>
      </c>
      <c r="Q25" s="185"/>
      <c r="R25" s="185"/>
      <c r="S25" s="185"/>
      <c r="T25" s="185"/>
      <c r="U25" s="188">
        <v>43830</v>
      </c>
      <c r="V25" s="188"/>
      <c r="W25" s="188"/>
      <c r="X25" s="187">
        <v>100</v>
      </c>
      <c r="Y25" s="187"/>
      <c r="Z25" s="187"/>
      <c r="AA25" s="187"/>
      <c r="AB25" s="185" t="s">
        <v>339</v>
      </c>
      <c r="AC25" s="185"/>
      <c r="AD25" s="185"/>
      <c r="AE25" s="185"/>
      <c r="AF25" s="185"/>
      <c r="AG25" s="185" t="s">
        <v>181</v>
      </c>
      <c r="AH25" s="185"/>
      <c r="AI25" s="185"/>
      <c r="AJ25" s="185"/>
      <c r="AK25" s="185"/>
      <c r="AL25" s="185"/>
      <c r="AM25" s="185" t="s">
        <v>332</v>
      </c>
      <c r="AN25" s="185"/>
      <c r="AP25" s="189">
        <v>411</v>
      </c>
      <c r="AQ25" s="189"/>
      <c r="AR25" s="189">
        <v>2</v>
      </c>
      <c r="AS25" s="189"/>
    </row>
    <row r="26" spans="2:45" ht="0.75" customHeight="1">
      <c r="B26" s="185"/>
      <c r="C26" s="185"/>
      <c r="P26" s="185"/>
      <c r="Q26" s="185"/>
      <c r="R26" s="185"/>
      <c r="S26" s="185"/>
      <c r="T26" s="185"/>
    </row>
    <row r="27" spans="2:45" ht="10.5" customHeight="1"/>
    <row r="28" spans="2:45" ht="3.75" customHeight="1"/>
    <row r="29" spans="2:45" ht="12" customHeight="1">
      <c r="B29" s="185" t="s">
        <v>340</v>
      </c>
      <c r="C29" s="185"/>
      <c r="D29" s="186">
        <v>43837</v>
      </c>
      <c r="E29" s="186"/>
      <c r="F29" s="186"/>
      <c r="G29" s="186"/>
      <c r="H29" s="185" t="s">
        <v>341</v>
      </c>
      <c r="I29" s="185"/>
      <c r="J29" s="185"/>
      <c r="K29" s="185"/>
      <c r="L29" s="185"/>
      <c r="M29" s="185"/>
      <c r="N29" s="187">
        <v>950</v>
      </c>
      <c r="O29" s="187"/>
      <c r="P29" s="185" t="s">
        <v>342</v>
      </c>
      <c r="Q29" s="185"/>
      <c r="R29" s="185"/>
      <c r="S29" s="185"/>
      <c r="T29" s="185"/>
      <c r="U29" s="188">
        <v>43808</v>
      </c>
      <c r="V29" s="188"/>
      <c r="W29" s="188"/>
      <c r="X29" s="187">
        <v>950</v>
      </c>
      <c r="Y29" s="187"/>
      <c r="Z29" s="187"/>
      <c r="AA29" s="187"/>
      <c r="AB29" s="185" t="s">
        <v>343</v>
      </c>
      <c r="AC29" s="185"/>
      <c r="AD29" s="185"/>
      <c r="AE29" s="185"/>
      <c r="AF29" s="185"/>
      <c r="AG29" s="185" t="s">
        <v>165</v>
      </c>
      <c r="AH29" s="185"/>
      <c r="AI29" s="185"/>
      <c r="AJ29" s="185"/>
      <c r="AK29" s="185"/>
      <c r="AL29" s="185"/>
      <c r="AM29" s="185" t="s">
        <v>332</v>
      </c>
      <c r="AN29" s="185"/>
      <c r="AP29" s="189">
        <v>411</v>
      </c>
      <c r="AQ29" s="189"/>
      <c r="AR29" s="189">
        <v>1</v>
      </c>
      <c r="AS29" s="189"/>
    </row>
    <row r="30" spans="2:45" ht="0.75" customHeight="1">
      <c r="B30" s="185"/>
      <c r="C30" s="185"/>
      <c r="P30" s="185"/>
      <c r="Q30" s="185"/>
      <c r="R30" s="185"/>
      <c r="S30" s="185"/>
      <c r="T30" s="185"/>
    </row>
    <row r="31" spans="2:45" ht="10.5" customHeight="1"/>
    <row r="32" spans="2:45" ht="3.75" customHeight="1"/>
    <row r="33" spans="2:45" ht="12" customHeight="1">
      <c r="B33" s="185" t="s">
        <v>344</v>
      </c>
      <c r="C33" s="185"/>
      <c r="D33" s="186">
        <v>43846</v>
      </c>
      <c r="E33" s="186"/>
      <c r="F33" s="186"/>
      <c r="G33" s="186"/>
      <c r="H33" s="185" t="s">
        <v>345</v>
      </c>
      <c r="I33" s="185"/>
      <c r="J33" s="185"/>
      <c r="K33" s="185"/>
      <c r="L33" s="185"/>
      <c r="M33" s="185"/>
      <c r="N33" s="187">
        <v>3205.58</v>
      </c>
      <c r="O33" s="187"/>
      <c r="P33" s="185" t="s">
        <v>346</v>
      </c>
      <c r="Q33" s="185"/>
      <c r="R33" s="185"/>
      <c r="S33" s="185"/>
      <c r="T33" s="185"/>
      <c r="U33" s="188">
        <v>43832</v>
      </c>
      <c r="V33" s="188"/>
      <c r="W33" s="188"/>
      <c r="X33" s="187">
        <v>3205.58</v>
      </c>
      <c r="Y33" s="187"/>
      <c r="Z33" s="187"/>
      <c r="AA33" s="187"/>
      <c r="AB33" s="185" t="s">
        <v>347</v>
      </c>
      <c r="AC33" s="185"/>
      <c r="AD33" s="185"/>
      <c r="AE33" s="185"/>
      <c r="AF33" s="185"/>
      <c r="AG33" s="185" t="s">
        <v>110</v>
      </c>
      <c r="AH33" s="185"/>
      <c r="AI33" s="185"/>
      <c r="AJ33" s="185"/>
      <c r="AK33" s="185"/>
      <c r="AL33" s="185"/>
      <c r="AM33" s="185" t="s">
        <v>332</v>
      </c>
      <c r="AN33" s="185"/>
      <c r="AP33" s="189">
        <v>412</v>
      </c>
      <c r="AQ33" s="189"/>
      <c r="AR33" s="189">
        <v>16</v>
      </c>
      <c r="AS33" s="189"/>
    </row>
    <row r="34" spans="2:45" ht="0.75" customHeight="1">
      <c r="B34" s="185"/>
      <c r="C34" s="185"/>
      <c r="P34" s="185"/>
      <c r="Q34" s="185"/>
      <c r="R34" s="185"/>
      <c r="S34" s="185"/>
      <c r="T34" s="185"/>
    </row>
    <row r="35" spans="2:45" ht="10.5" customHeight="1"/>
    <row r="36" spans="2:45" ht="3.75" customHeight="1"/>
    <row r="37" spans="2:45" ht="12" customHeight="1">
      <c r="B37" s="185" t="s">
        <v>348</v>
      </c>
      <c r="C37" s="185"/>
      <c r="D37" s="186">
        <v>43846</v>
      </c>
      <c r="E37" s="186"/>
      <c r="F37" s="186"/>
      <c r="G37" s="186"/>
      <c r="H37" s="185" t="s">
        <v>349</v>
      </c>
      <c r="I37" s="185"/>
      <c r="J37" s="185"/>
      <c r="K37" s="185"/>
      <c r="L37" s="185"/>
      <c r="M37" s="185"/>
      <c r="N37" s="187">
        <v>368.41</v>
      </c>
      <c r="O37" s="187"/>
      <c r="P37" s="185" t="s">
        <v>350</v>
      </c>
      <c r="Q37" s="185"/>
      <c r="R37" s="185"/>
      <c r="S37" s="185"/>
      <c r="T37" s="185"/>
      <c r="U37" s="188">
        <v>43835</v>
      </c>
      <c r="V37" s="188"/>
      <c r="W37" s="188"/>
      <c r="X37" s="187">
        <v>368.41</v>
      </c>
      <c r="Y37" s="187"/>
      <c r="Z37" s="187"/>
      <c r="AA37" s="187"/>
      <c r="AB37" s="185" t="s">
        <v>347</v>
      </c>
      <c r="AC37" s="185"/>
      <c r="AD37" s="185"/>
      <c r="AE37" s="185"/>
      <c r="AF37" s="185"/>
      <c r="AG37" s="185" t="s">
        <v>110</v>
      </c>
      <c r="AH37" s="185"/>
      <c r="AI37" s="185"/>
      <c r="AJ37" s="185"/>
      <c r="AK37" s="185"/>
      <c r="AL37" s="185"/>
      <c r="AM37" s="185" t="s">
        <v>332</v>
      </c>
      <c r="AN37" s="185"/>
      <c r="AP37" s="189">
        <v>412</v>
      </c>
      <c r="AQ37" s="189"/>
      <c r="AR37" s="189">
        <v>17</v>
      </c>
      <c r="AS37" s="189"/>
    </row>
    <row r="38" spans="2:45" ht="0.75" customHeight="1">
      <c r="B38" s="185"/>
      <c r="C38" s="185"/>
      <c r="P38" s="185"/>
      <c r="Q38" s="185"/>
      <c r="R38" s="185"/>
      <c r="S38" s="185"/>
      <c r="T38" s="185"/>
    </row>
    <row r="39" spans="2:45" ht="10.5" customHeight="1"/>
    <row r="40" spans="2:45" ht="3.75" customHeight="1"/>
    <row r="41" spans="2:45" ht="12" customHeight="1">
      <c r="B41" s="185" t="s">
        <v>351</v>
      </c>
      <c r="C41" s="185"/>
      <c r="D41" s="186">
        <v>43846</v>
      </c>
      <c r="E41" s="186"/>
      <c r="F41" s="186"/>
      <c r="G41" s="186"/>
      <c r="H41" s="185" t="s">
        <v>352</v>
      </c>
      <c r="I41" s="185"/>
      <c r="J41" s="185"/>
      <c r="K41" s="185"/>
      <c r="L41" s="185"/>
      <c r="M41" s="185"/>
      <c r="N41" s="187">
        <v>206</v>
      </c>
      <c r="O41" s="187"/>
      <c r="P41" s="185" t="s">
        <v>353</v>
      </c>
      <c r="Q41" s="185"/>
      <c r="R41" s="185"/>
      <c r="S41" s="185"/>
      <c r="T41" s="185"/>
      <c r="U41" s="188">
        <v>43844</v>
      </c>
      <c r="V41" s="188"/>
      <c r="W41" s="188"/>
      <c r="X41" s="187">
        <v>206</v>
      </c>
      <c r="Y41" s="187"/>
      <c r="Z41" s="187"/>
      <c r="AA41" s="187"/>
      <c r="AB41" s="185" t="s">
        <v>354</v>
      </c>
      <c r="AC41" s="185"/>
      <c r="AD41" s="185"/>
      <c r="AE41" s="185"/>
      <c r="AF41" s="185"/>
      <c r="AG41" s="185" t="s">
        <v>147</v>
      </c>
      <c r="AH41" s="185"/>
      <c r="AI41" s="185"/>
      <c r="AJ41" s="185"/>
      <c r="AK41" s="185"/>
      <c r="AL41" s="185"/>
      <c r="AM41" s="185" t="s">
        <v>332</v>
      </c>
      <c r="AN41" s="185"/>
      <c r="AP41" s="189">
        <v>412</v>
      </c>
      <c r="AQ41" s="189"/>
      <c r="AR41" s="189">
        <v>15</v>
      </c>
      <c r="AS41" s="189"/>
    </row>
    <row r="42" spans="2:45" ht="0.75" customHeight="1">
      <c r="B42" s="185"/>
      <c r="C42" s="185"/>
      <c r="P42" s="185"/>
      <c r="Q42" s="185"/>
      <c r="R42" s="185"/>
      <c r="S42" s="185"/>
      <c r="T42" s="185"/>
    </row>
    <row r="43" spans="2:45" ht="10.5" customHeight="1"/>
    <row r="44" spans="2:45" ht="3.75" customHeight="1"/>
    <row r="45" spans="2:45" ht="12" customHeight="1">
      <c r="B45" s="185" t="s">
        <v>355</v>
      </c>
      <c r="C45" s="185"/>
      <c r="D45" s="186">
        <v>43846</v>
      </c>
      <c r="E45" s="186"/>
      <c r="F45" s="186"/>
      <c r="G45" s="186"/>
      <c r="H45" s="185" t="s">
        <v>356</v>
      </c>
      <c r="I45" s="185"/>
      <c r="J45" s="185"/>
      <c r="K45" s="185"/>
      <c r="L45" s="185"/>
      <c r="M45" s="185"/>
      <c r="N45" s="187">
        <v>1200</v>
      </c>
      <c r="O45" s="187"/>
      <c r="P45" s="185" t="s">
        <v>357</v>
      </c>
      <c r="Q45" s="185"/>
      <c r="R45" s="185"/>
      <c r="S45" s="185"/>
      <c r="T45" s="185"/>
      <c r="U45" s="188">
        <v>43843</v>
      </c>
      <c r="V45" s="188"/>
      <c r="W45" s="188"/>
      <c r="X45" s="187">
        <v>1200</v>
      </c>
      <c r="Y45" s="187"/>
      <c r="Z45" s="187"/>
      <c r="AA45" s="187"/>
      <c r="AB45" s="185" t="s">
        <v>354</v>
      </c>
      <c r="AC45" s="185"/>
      <c r="AD45" s="185"/>
      <c r="AE45" s="185"/>
      <c r="AF45" s="185"/>
      <c r="AG45" s="185" t="s">
        <v>147</v>
      </c>
      <c r="AH45" s="185"/>
      <c r="AI45" s="185"/>
      <c r="AJ45" s="185"/>
      <c r="AK45" s="185"/>
      <c r="AL45" s="185"/>
      <c r="AM45" s="185" t="s">
        <v>332</v>
      </c>
      <c r="AN45" s="185"/>
      <c r="AP45" s="189">
        <v>412</v>
      </c>
      <c r="AQ45" s="189"/>
      <c r="AR45" s="189">
        <v>14</v>
      </c>
      <c r="AS45" s="189"/>
    </row>
    <row r="46" spans="2:45" ht="0.75" customHeight="1">
      <c r="B46" s="185"/>
      <c r="C46" s="185"/>
      <c r="P46" s="185"/>
      <c r="Q46" s="185"/>
      <c r="R46" s="185"/>
      <c r="S46" s="185"/>
      <c r="T46" s="185"/>
    </row>
    <row r="47" spans="2:45" ht="10.5" customHeight="1"/>
    <row r="48" spans="2:45" ht="3.75" customHeight="1"/>
    <row r="49" spans="2:45" ht="12" customHeight="1">
      <c r="B49" s="185" t="s">
        <v>358</v>
      </c>
      <c r="C49" s="185"/>
      <c r="D49" s="186">
        <v>43846</v>
      </c>
      <c r="E49" s="186"/>
      <c r="F49" s="186"/>
      <c r="G49" s="186"/>
      <c r="H49" s="185" t="s">
        <v>359</v>
      </c>
      <c r="I49" s="185"/>
      <c r="J49" s="185"/>
      <c r="K49" s="185"/>
      <c r="L49" s="185"/>
      <c r="M49" s="185"/>
      <c r="N49" s="187">
        <v>270</v>
      </c>
      <c r="O49" s="187"/>
      <c r="P49" s="185" t="s">
        <v>360</v>
      </c>
      <c r="Q49" s="185"/>
      <c r="R49" s="185"/>
      <c r="S49" s="185"/>
      <c r="T49" s="185"/>
      <c r="U49" s="188">
        <v>43799</v>
      </c>
      <c r="V49" s="188"/>
      <c r="W49" s="188"/>
      <c r="X49" s="187">
        <v>270</v>
      </c>
      <c r="Y49" s="187"/>
      <c r="Z49" s="187"/>
      <c r="AA49" s="187"/>
      <c r="AB49" s="185" t="s">
        <v>361</v>
      </c>
      <c r="AC49" s="185"/>
      <c r="AD49" s="185"/>
      <c r="AE49" s="185"/>
      <c r="AF49" s="185"/>
      <c r="AG49" s="185" t="s">
        <v>167</v>
      </c>
      <c r="AH49" s="185"/>
      <c r="AI49" s="185"/>
      <c r="AJ49" s="185"/>
      <c r="AK49" s="185"/>
      <c r="AL49" s="185"/>
      <c r="AM49" s="185" t="s">
        <v>332</v>
      </c>
      <c r="AN49" s="185"/>
      <c r="AP49" s="189">
        <v>412</v>
      </c>
      <c r="AQ49" s="189"/>
      <c r="AR49" s="189">
        <v>3</v>
      </c>
      <c r="AS49" s="189"/>
    </row>
    <row r="50" spans="2:45" ht="0.75" customHeight="1">
      <c r="B50" s="185"/>
      <c r="C50" s="185"/>
      <c r="P50" s="185"/>
      <c r="Q50" s="185"/>
      <c r="R50" s="185"/>
      <c r="S50" s="185"/>
      <c r="T50" s="185"/>
    </row>
    <row r="51" spans="2:45" ht="10.5" customHeight="1"/>
    <row r="52" spans="2:45" ht="3.75" customHeight="1"/>
    <row r="53" spans="2:45" ht="12" customHeight="1">
      <c r="B53" s="185" t="s">
        <v>362</v>
      </c>
      <c r="C53" s="185"/>
      <c r="D53" s="186">
        <v>43846</v>
      </c>
      <c r="E53" s="186"/>
      <c r="F53" s="186"/>
      <c r="G53" s="186"/>
      <c r="H53" s="185" t="s">
        <v>363</v>
      </c>
      <c r="I53" s="185"/>
      <c r="J53" s="185"/>
      <c r="K53" s="185"/>
      <c r="L53" s="185"/>
      <c r="M53" s="185"/>
      <c r="N53" s="187">
        <v>52.53</v>
      </c>
      <c r="O53" s="187"/>
      <c r="P53" s="185" t="s">
        <v>364</v>
      </c>
      <c r="Q53" s="185"/>
      <c r="R53" s="185"/>
      <c r="S53" s="185"/>
      <c r="T53" s="185"/>
      <c r="U53" s="188">
        <v>43832</v>
      </c>
      <c r="V53" s="188"/>
      <c r="W53" s="188"/>
      <c r="X53" s="187">
        <v>52.53</v>
      </c>
      <c r="Y53" s="187"/>
      <c r="Z53" s="187"/>
      <c r="AA53" s="187"/>
      <c r="AB53" s="185" t="s">
        <v>365</v>
      </c>
      <c r="AC53" s="185"/>
      <c r="AD53" s="185"/>
      <c r="AE53" s="185"/>
      <c r="AF53" s="185"/>
      <c r="AG53" s="185" t="s">
        <v>149</v>
      </c>
      <c r="AH53" s="185"/>
      <c r="AI53" s="185"/>
      <c r="AJ53" s="185"/>
      <c r="AK53" s="185"/>
      <c r="AL53" s="185"/>
      <c r="AM53" s="185" t="s">
        <v>332</v>
      </c>
      <c r="AN53" s="185"/>
      <c r="AP53" s="189">
        <v>412</v>
      </c>
      <c r="AQ53" s="189"/>
      <c r="AR53" s="189">
        <v>13</v>
      </c>
      <c r="AS53" s="189"/>
    </row>
    <row r="54" spans="2:45" ht="0.75" customHeight="1">
      <c r="B54" s="185"/>
      <c r="C54" s="185"/>
      <c r="P54" s="185"/>
      <c r="Q54" s="185"/>
      <c r="R54" s="185"/>
      <c r="S54" s="185"/>
      <c r="T54" s="185"/>
    </row>
    <row r="55" spans="2:45" ht="10.5" customHeight="1"/>
    <row r="56" spans="2:45" ht="3.75" customHeight="1"/>
    <row r="57" spans="2:45" ht="12" customHeight="1">
      <c r="B57" s="185" t="s">
        <v>366</v>
      </c>
      <c r="C57" s="185"/>
      <c r="D57" s="186">
        <v>43846</v>
      </c>
      <c r="E57" s="186"/>
      <c r="F57" s="186"/>
      <c r="G57" s="186"/>
      <c r="H57" s="185" t="s">
        <v>363</v>
      </c>
      <c r="I57" s="185"/>
      <c r="J57" s="185"/>
      <c r="K57" s="185"/>
      <c r="L57" s="185"/>
      <c r="M57" s="185"/>
      <c r="N57" s="187">
        <v>100.14</v>
      </c>
      <c r="O57" s="187"/>
      <c r="P57" s="185" t="s">
        <v>367</v>
      </c>
      <c r="Q57" s="185"/>
      <c r="R57" s="185"/>
      <c r="S57" s="185"/>
      <c r="T57" s="185"/>
      <c r="U57" s="188">
        <v>43829</v>
      </c>
      <c r="V57" s="188"/>
      <c r="W57" s="188"/>
      <c r="X57" s="187">
        <v>100.14</v>
      </c>
      <c r="Y57" s="187"/>
      <c r="Z57" s="187"/>
      <c r="AA57" s="187"/>
      <c r="AB57" s="185" t="s">
        <v>365</v>
      </c>
      <c r="AC57" s="185"/>
      <c r="AD57" s="185"/>
      <c r="AE57" s="185"/>
      <c r="AF57" s="185"/>
      <c r="AG57" s="185" t="s">
        <v>149</v>
      </c>
      <c r="AH57" s="185"/>
      <c r="AI57" s="185"/>
      <c r="AJ57" s="185"/>
      <c r="AK57" s="185"/>
      <c r="AL57" s="185"/>
      <c r="AM57" s="185" t="s">
        <v>332</v>
      </c>
      <c r="AN57" s="185"/>
      <c r="AP57" s="189">
        <v>412</v>
      </c>
      <c r="AQ57" s="189"/>
      <c r="AR57" s="189">
        <v>12</v>
      </c>
      <c r="AS57" s="189"/>
    </row>
    <row r="58" spans="2:45" ht="0.75" customHeight="1">
      <c r="B58" s="185"/>
      <c r="C58" s="185"/>
      <c r="P58" s="185"/>
      <c r="Q58" s="185"/>
      <c r="R58" s="185"/>
      <c r="S58" s="185"/>
      <c r="T58" s="185"/>
    </row>
    <row r="59" spans="2:45" ht="10.5" customHeight="1"/>
    <row r="60" spans="2:45" ht="3.75" customHeight="1"/>
    <row r="61" spans="2:45" ht="12" customHeight="1">
      <c r="B61" s="185" t="s">
        <v>368</v>
      </c>
      <c r="C61" s="185"/>
      <c r="D61" s="186">
        <v>43846</v>
      </c>
      <c r="E61" s="186"/>
      <c r="F61" s="186"/>
      <c r="G61" s="186"/>
      <c r="H61" s="185" t="s">
        <v>363</v>
      </c>
      <c r="I61" s="185"/>
      <c r="J61" s="185"/>
      <c r="K61" s="185"/>
      <c r="L61" s="185"/>
      <c r="M61" s="185"/>
      <c r="N61" s="187">
        <v>79.81</v>
      </c>
      <c r="O61" s="187"/>
      <c r="P61" s="185" t="s">
        <v>369</v>
      </c>
      <c r="Q61" s="185"/>
      <c r="R61" s="185"/>
      <c r="S61" s="185"/>
      <c r="T61" s="185"/>
      <c r="U61" s="188">
        <v>43829</v>
      </c>
      <c r="V61" s="188"/>
      <c r="W61" s="188"/>
      <c r="X61" s="187">
        <v>79.81</v>
      </c>
      <c r="Y61" s="187"/>
      <c r="Z61" s="187"/>
      <c r="AA61" s="187"/>
      <c r="AB61" s="185" t="s">
        <v>365</v>
      </c>
      <c r="AC61" s="185"/>
      <c r="AD61" s="185"/>
      <c r="AE61" s="185"/>
      <c r="AF61" s="185"/>
      <c r="AG61" s="185" t="s">
        <v>149</v>
      </c>
      <c r="AH61" s="185"/>
      <c r="AI61" s="185"/>
      <c r="AJ61" s="185"/>
      <c r="AK61" s="185"/>
      <c r="AL61" s="185"/>
      <c r="AM61" s="185" t="s">
        <v>332</v>
      </c>
      <c r="AN61" s="185"/>
      <c r="AP61" s="189">
        <v>412</v>
      </c>
      <c r="AQ61" s="189"/>
      <c r="AR61" s="189">
        <v>10</v>
      </c>
      <c r="AS61" s="189"/>
    </row>
    <row r="62" spans="2:45" ht="0.75" customHeight="1">
      <c r="B62" s="185"/>
      <c r="C62" s="185"/>
      <c r="P62" s="185"/>
      <c r="Q62" s="185"/>
      <c r="R62" s="185"/>
      <c r="S62" s="185"/>
      <c r="T62" s="185"/>
    </row>
    <row r="63" spans="2:45" ht="10.5" customHeight="1"/>
    <row r="64" spans="2:45" ht="3.75" customHeight="1"/>
    <row r="65" spans="2:45" ht="12" customHeight="1">
      <c r="B65" s="185" t="s">
        <v>370</v>
      </c>
      <c r="C65" s="185"/>
      <c r="D65" s="186">
        <v>43846</v>
      </c>
      <c r="E65" s="186"/>
      <c r="F65" s="186"/>
      <c r="G65" s="186"/>
      <c r="H65" s="185" t="s">
        <v>363</v>
      </c>
      <c r="I65" s="185"/>
      <c r="J65" s="185"/>
      <c r="K65" s="185"/>
      <c r="L65" s="185"/>
      <c r="M65" s="185"/>
      <c r="N65" s="187">
        <v>71.63</v>
      </c>
      <c r="O65" s="187"/>
      <c r="P65" s="185" t="s">
        <v>371</v>
      </c>
      <c r="Q65" s="185"/>
      <c r="R65" s="185"/>
      <c r="S65" s="185"/>
      <c r="T65" s="185"/>
      <c r="U65" s="188">
        <v>43829</v>
      </c>
      <c r="V65" s="188"/>
      <c r="W65" s="188"/>
      <c r="X65" s="187">
        <v>71.63</v>
      </c>
      <c r="Y65" s="187"/>
      <c r="Z65" s="187"/>
      <c r="AA65" s="187"/>
      <c r="AB65" s="185" t="s">
        <v>365</v>
      </c>
      <c r="AC65" s="185"/>
      <c r="AD65" s="185"/>
      <c r="AE65" s="185"/>
      <c r="AF65" s="185"/>
      <c r="AG65" s="185" t="s">
        <v>149</v>
      </c>
      <c r="AH65" s="185"/>
      <c r="AI65" s="185"/>
      <c r="AJ65" s="185"/>
      <c r="AK65" s="185"/>
      <c r="AL65" s="185"/>
      <c r="AM65" s="185" t="s">
        <v>332</v>
      </c>
      <c r="AN65" s="185"/>
      <c r="AP65" s="189">
        <v>412</v>
      </c>
      <c r="AQ65" s="189"/>
      <c r="AR65" s="189">
        <v>9</v>
      </c>
      <c r="AS65" s="189"/>
    </row>
    <row r="66" spans="2:45" ht="0.75" customHeight="1">
      <c r="B66" s="185"/>
      <c r="C66" s="185"/>
      <c r="P66" s="185"/>
      <c r="Q66" s="185"/>
      <c r="R66" s="185"/>
      <c r="S66" s="185"/>
      <c r="T66" s="185"/>
    </row>
    <row r="67" spans="2:45" ht="10.5" customHeight="1"/>
    <row r="68" spans="2:45" ht="3.75" customHeight="1"/>
    <row r="69" spans="2:45" ht="12" customHeight="1">
      <c r="B69" s="185" t="s">
        <v>372</v>
      </c>
      <c r="C69" s="185"/>
      <c r="D69" s="186">
        <v>43846</v>
      </c>
      <c r="E69" s="186"/>
      <c r="F69" s="186"/>
      <c r="G69" s="186"/>
      <c r="H69" s="185" t="s">
        <v>363</v>
      </c>
      <c r="I69" s="185"/>
      <c r="J69" s="185"/>
      <c r="K69" s="185"/>
      <c r="L69" s="185"/>
      <c r="M69" s="185"/>
      <c r="N69" s="187">
        <v>69.400000000000006</v>
      </c>
      <c r="O69" s="187"/>
      <c r="P69" s="185" t="s">
        <v>373</v>
      </c>
      <c r="Q69" s="185"/>
      <c r="R69" s="185"/>
      <c r="S69" s="185"/>
      <c r="T69" s="185"/>
      <c r="U69" s="188">
        <v>43829</v>
      </c>
      <c r="V69" s="188"/>
      <c r="W69" s="188"/>
      <c r="X69" s="187">
        <v>69.400000000000006</v>
      </c>
      <c r="Y69" s="187"/>
      <c r="Z69" s="187"/>
      <c r="AA69" s="187"/>
      <c r="AB69" s="185" t="s">
        <v>365</v>
      </c>
      <c r="AC69" s="185"/>
      <c r="AD69" s="185"/>
      <c r="AE69" s="185"/>
      <c r="AF69" s="185"/>
      <c r="AG69" s="185" t="s">
        <v>149</v>
      </c>
      <c r="AH69" s="185"/>
      <c r="AI69" s="185"/>
      <c r="AJ69" s="185"/>
      <c r="AK69" s="185"/>
      <c r="AL69" s="185"/>
      <c r="AM69" s="185" t="s">
        <v>332</v>
      </c>
      <c r="AN69" s="185"/>
      <c r="AP69" s="189">
        <v>412</v>
      </c>
      <c r="AQ69" s="189"/>
      <c r="AR69" s="189">
        <v>5</v>
      </c>
      <c r="AS69" s="189"/>
    </row>
    <row r="70" spans="2:45" ht="0.75" customHeight="1">
      <c r="B70" s="185"/>
      <c r="C70" s="185"/>
      <c r="P70" s="185"/>
      <c r="Q70" s="185"/>
      <c r="R70" s="185"/>
      <c r="S70" s="185"/>
      <c r="T70" s="185"/>
    </row>
    <row r="71" spans="2:45" ht="10.5" customHeight="1"/>
    <row r="72" spans="2:45" ht="3.75" customHeight="1"/>
    <row r="73" spans="2:45" ht="12" customHeight="1">
      <c r="B73" s="185" t="s">
        <v>374</v>
      </c>
      <c r="C73" s="185"/>
      <c r="D73" s="186">
        <v>43846</v>
      </c>
      <c r="E73" s="186"/>
      <c r="F73" s="186"/>
      <c r="G73" s="186"/>
      <c r="H73" s="185" t="s">
        <v>363</v>
      </c>
      <c r="I73" s="185"/>
      <c r="J73" s="185"/>
      <c r="K73" s="185"/>
      <c r="L73" s="185"/>
      <c r="M73" s="185"/>
      <c r="N73" s="187">
        <v>95.87</v>
      </c>
      <c r="O73" s="187"/>
      <c r="P73" s="185" t="s">
        <v>375</v>
      </c>
      <c r="Q73" s="185"/>
      <c r="R73" s="185"/>
      <c r="S73" s="185"/>
      <c r="T73" s="185"/>
      <c r="U73" s="188">
        <v>43829</v>
      </c>
      <c r="V73" s="188"/>
      <c r="W73" s="188"/>
      <c r="X73" s="187">
        <v>95.87</v>
      </c>
      <c r="Y73" s="187"/>
      <c r="Z73" s="187"/>
      <c r="AA73" s="187"/>
      <c r="AB73" s="185" t="s">
        <v>365</v>
      </c>
      <c r="AC73" s="185"/>
      <c r="AD73" s="185"/>
      <c r="AE73" s="185"/>
      <c r="AF73" s="185"/>
      <c r="AG73" s="185" t="s">
        <v>149</v>
      </c>
      <c r="AH73" s="185"/>
      <c r="AI73" s="185"/>
      <c r="AJ73" s="185"/>
      <c r="AK73" s="185"/>
      <c r="AL73" s="185"/>
      <c r="AM73" s="185" t="s">
        <v>332</v>
      </c>
      <c r="AN73" s="185"/>
      <c r="AP73" s="189">
        <v>412</v>
      </c>
      <c r="AQ73" s="189"/>
      <c r="AR73" s="189">
        <v>6</v>
      </c>
      <c r="AS73" s="189"/>
    </row>
    <row r="74" spans="2:45" ht="0.75" customHeight="1">
      <c r="B74" s="185"/>
      <c r="C74" s="185"/>
      <c r="P74" s="185"/>
      <c r="Q74" s="185"/>
      <c r="R74" s="185"/>
      <c r="S74" s="185"/>
      <c r="T74" s="185"/>
    </row>
    <row r="75" spans="2:45" ht="10.5" customHeight="1"/>
    <row r="76" spans="2:45" ht="3.75" customHeight="1"/>
    <row r="77" spans="2:45" ht="12" customHeight="1">
      <c r="B77" s="185" t="s">
        <v>376</v>
      </c>
      <c r="C77" s="185"/>
      <c r="D77" s="186">
        <v>43846</v>
      </c>
      <c r="E77" s="186"/>
      <c r="F77" s="186"/>
      <c r="G77" s="186"/>
      <c r="H77" s="185" t="s">
        <v>363</v>
      </c>
      <c r="I77" s="185"/>
      <c r="J77" s="185"/>
      <c r="K77" s="185"/>
      <c r="L77" s="185"/>
      <c r="M77" s="185"/>
      <c r="N77" s="187">
        <v>82.04</v>
      </c>
      <c r="O77" s="187"/>
      <c r="P77" s="185" t="s">
        <v>377</v>
      </c>
      <c r="Q77" s="185"/>
      <c r="R77" s="185"/>
      <c r="S77" s="185"/>
      <c r="T77" s="185"/>
      <c r="U77" s="188">
        <v>43829</v>
      </c>
      <c r="V77" s="188"/>
      <c r="W77" s="188"/>
      <c r="X77" s="187">
        <v>82.04</v>
      </c>
      <c r="Y77" s="187"/>
      <c r="Z77" s="187"/>
      <c r="AA77" s="187"/>
      <c r="AB77" s="185" t="s">
        <v>365</v>
      </c>
      <c r="AC77" s="185"/>
      <c r="AD77" s="185"/>
      <c r="AE77" s="185"/>
      <c r="AF77" s="185"/>
      <c r="AG77" s="185" t="s">
        <v>149</v>
      </c>
      <c r="AH77" s="185"/>
      <c r="AI77" s="185"/>
      <c r="AJ77" s="185"/>
      <c r="AK77" s="185"/>
      <c r="AL77" s="185"/>
      <c r="AM77" s="185" t="s">
        <v>332</v>
      </c>
      <c r="AN77" s="185"/>
      <c r="AP77" s="189">
        <v>412</v>
      </c>
      <c r="AQ77" s="189"/>
      <c r="AR77" s="189">
        <v>11</v>
      </c>
      <c r="AS77" s="189"/>
    </row>
    <row r="78" spans="2:45" ht="0.75" customHeight="1">
      <c r="B78" s="185"/>
      <c r="C78" s="185"/>
      <c r="P78" s="185"/>
      <c r="Q78" s="185"/>
      <c r="R78" s="185"/>
      <c r="S78" s="185"/>
      <c r="T78" s="185"/>
    </row>
    <row r="79" spans="2:45" ht="10.5" customHeight="1"/>
    <row r="80" spans="2:45" ht="3.75" customHeight="1"/>
    <row r="81" spans="2:45">
      <c r="B81" s="185" t="s">
        <v>378</v>
      </c>
      <c r="C81" s="185"/>
      <c r="D81" s="186">
        <v>43846</v>
      </c>
      <c r="E81" s="186"/>
      <c r="F81" s="186"/>
      <c r="G81" s="186"/>
      <c r="H81" s="185" t="s">
        <v>363</v>
      </c>
      <c r="I81" s="185"/>
      <c r="J81" s="185"/>
      <c r="K81" s="185"/>
      <c r="L81" s="185"/>
      <c r="M81" s="185"/>
      <c r="N81" s="187">
        <v>88.13</v>
      </c>
      <c r="O81" s="187"/>
      <c r="P81" s="185" t="s">
        <v>379</v>
      </c>
      <c r="Q81" s="185"/>
      <c r="R81" s="185"/>
      <c r="S81" s="185"/>
      <c r="T81" s="185"/>
      <c r="U81" s="188">
        <v>43829</v>
      </c>
      <c r="V81" s="188"/>
      <c r="W81" s="188"/>
      <c r="X81" s="187">
        <v>88.13</v>
      </c>
      <c r="Y81" s="187"/>
      <c r="Z81" s="187"/>
      <c r="AA81" s="187"/>
      <c r="AB81" s="185" t="s">
        <v>365</v>
      </c>
      <c r="AC81" s="185"/>
      <c r="AD81" s="185"/>
      <c r="AE81" s="185"/>
      <c r="AF81" s="185"/>
      <c r="AG81" s="185" t="s">
        <v>149</v>
      </c>
      <c r="AH81" s="185"/>
      <c r="AI81" s="185"/>
      <c r="AJ81" s="185"/>
      <c r="AK81" s="185"/>
      <c r="AL81" s="185"/>
      <c r="AM81" s="185" t="s">
        <v>332</v>
      </c>
      <c r="AN81" s="185"/>
      <c r="AP81" s="189">
        <v>412</v>
      </c>
      <c r="AQ81" s="189"/>
      <c r="AR81" s="189">
        <v>7</v>
      </c>
      <c r="AS81" s="189"/>
    </row>
    <row r="82" spans="2:45" ht="11.25" customHeight="1"/>
    <row r="83" spans="2:45" ht="3.75" customHeight="1"/>
    <row r="84" spans="2:45" ht="12" customHeight="1">
      <c r="B84" s="185" t="s">
        <v>380</v>
      </c>
      <c r="C84" s="185"/>
      <c r="D84" s="186">
        <v>43846</v>
      </c>
      <c r="E84" s="186"/>
      <c r="F84" s="186"/>
      <c r="G84" s="186"/>
      <c r="H84" s="185" t="s">
        <v>363</v>
      </c>
      <c r="I84" s="185"/>
      <c r="J84" s="185"/>
      <c r="K84" s="185"/>
      <c r="L84" s="185"/>
      <c r="M84" s="185"/>
      <c r="N84" s="187">
        <v>17.100000000000001</v>
      </c>
      <c r="O84" s="187"/>
      <c r="P84" s="185" t="s">
        <v>381</v>
      </c>
      <c r="Q84" s="185"/>
      <c r="R84" s="185"/>
      <c r="S84" s="185"/>
      <c r="T84" s="185"/>
      <c r="U84" s="188">
        <v>43829</v>
      </c>
      <c r="V84" s="188"/>
      <c r="W84" s="188"/>
      <c r="X84" s="187">
        <v>17.100000000000001</v>
      </c>
      <c r="Y84" s="187"/>
      <c r="Z84" s="187"/>
      <c r="AA84" s="187"/>
      <c r="AB84" s="185" t="s">
        <v>365</v>
      </c>
      <c r="AC84" s="185"/>
      <c r="AD84" s="185"/>
      <c r="AE84" s="185"/>
      <c r="AF84" s="185"/>
      <c r="AG84" s="185" t="s">
        <v>149</v>
      </c>
      <c r="AH84" s="185"/>
      <c r="AI84" s="185"/>
      <c r="AJ84" s="185"/>
      <c r="AK84" s="185"/>
      <c r="AL84" s="185"/>
      <c r="AM84" s="185" t="s">
        <v>332</v>
      </c>
      <c r="AN84" s="185"/>
      <c r="AP84" s="189">
        <v>412</v>
      </c>
      <c r="AQ84" s="189"/>
      <c r="AR84" s="189">
        <v>8</v>
      </c>
      <c r="AS84" s="189"/>
    </row>
    <row r="85" spans="2:45" ht="0.75" customHeight="1">
      <c r="B85" s="185"/>
      <c r="C85" s="185"/>
      <c r="P85" s="185"/>
      <c r="Q85" s="185"/>
      <c r="R85" s="185"/>
      <c r="S85" s="185"/>
      <c r="T85" s="185"/>
    </row>
    <row r="86" spans="2:45" ht="10.5" customHeight="1"/>
    <row r="87" spans="2:45" ht="3.75" customHeight="1"/>
    <row r="88" spans="2:45" ht="12" customHeight="1">
      <c r="B88" s="185" t="s">
        <v>382</v>
      </c>
      <c r="C88" s="185"/>
      <c r="D88" s="186">
        <v>43846</v>
      </c>
      <c r="E88" s="186"/>
      <c r="F88" s="186"/>
      <c r="G88" s="186"/>
      <c r="H88" s="185" t="s">
        <v>383</v>
      </c>
      <c r="I88" s="185"/>
      <c r="J88" s="185"/>
      <c r="K88" s="185"/>
      <c r="L88" s="185"/>
      <c r="M88" s="185"/>
      <c r="N88" s="187">
        <v>2974.56</v>
      </c>
      <c r="O88" s="187"/>
      <c r="P88" s="185" t="s">
        <v>384</v>
      </c>
      <c r="Q88" s="185"/>
      <c r="R88" s="185"/>
      <c r="S88" s="185"/>
      <c r="T88" s="185"/>
      <c r="U88" s="188">
        <v>43804</v>
      </c>
      <c r="V88" s="188"/>
      <c r="W88" s="188"/>
      <c r="X88" s="187">
        <v>2974.56</v>
      </c>
      <c r="Y88" s="187"/>
      <c r="Z88" s="187"/>
      <c r="AA88" s="187"/>
      <c r="AB88" s="185" t="s">
        <v>385</v>
      </c>
      <c r="AC88" s="185"/>
      <c r="AD88" s="185"/>
      <c r="AE88" s="185"/>
      <c r="AF88" s="185"/>
      <c r="AG88" s="185" t="s">
        <v>126</v>
      </c>
      <c r="AH88" s="185"/>
      <c r="AI88" s="185"/>
      <c r="AJ88" s="185"/>
      <c r="AK88" s="185"/>
      <c r="AL88" s="185"/>
      <c r="AM88" s="185" t="s">
        <v>332</v>
      </c>
      <c r="AN88" s="185"/>
      <c r="AP88" s="189">
        <v>412</v>
      </c>
      <c r="AQ88" s="189"/>
      <c r="AR88" s="189">
        <v>2</v>
      </c>
      <c r="AS88" s="189"/>
    </row>
    <row r="89" spans="2:45" ht="0.75" customHeight="1">
      <c r="B89" s="185"/>
      <c r="C89" s="185"/>
      <c r="P89" s="185"/>
      <c r="Q89" s="185"/>
      <c r="R89" s="185"/>
      <c r="S89" s="185"/>
      <c r="T89" s="185"/>
    </row>
    <row r="90" spans="2:45" ht="10.5" customHeight="1"/>
    <row r="91" spans="2:45" ht="3.75" customHeight="1"/>
    <row r="92" spans="2:45" ht="12" customHeight="1">
      <c r="B92" s="185" t="s">
        <v>386</v>
      </c>
      <c r="C92" s="185"/>
      <c r="D92" s="186">
        <v>43846</v>
      </c>
      <c r="E92" s="186"/>
      <c r="F92" s="186"/>
      <c r="G92" s="186"/>
      <c r="H92" s="185" t="s">
        <v>387</v>
      </c>
      <c r="I92" s="185"/>
      <c r="J92" s="185"/>
      <c r="K92" s="185"/>
      <c r="L92" s="185"/>
      <c r="M92" s="185"/>
      <c r="N92" s="187">
        <v>559.86</v>
      </c>
      <c r="O92" s="187"/>
      <c r="P92" s="185" t="s">
        <v>388</v>
      </c>
      <c r="Q92" s="185"/>
      <c r="R92" s="185"/>
      <c r="S92" s="185"/>
      <c r="T92" s="185"/>
      <c r="U92" s="188">
        <v>43822</v>
      </c>
      <c r="V92" s="188"/>
      <c r="W92" s="188"/>
      <c r="X92" s="187">
        <v>559.86</v>
      </c>
      <c r="Y92" s="187"/>
      <c r="Z92" s="187"/>
      <c r="AA92" s="187"/>
      <c r="AB92" s="185" t="s">
        <v>365</v>
      </c>
      <c r="AC92" s="185"/>
      <c r="AD92" s="185"/>
      <c r="AE92" s="185"/>
      <c r="AF92" s="185"/>
      <c r="AG92" s="185" t="s">
        <v>149</v>
      </c>
      <c r="AH92" s="185"/>
      <c r="AI92" s="185"/>
      <c r="AJ92" s="185"/>
      <c r="AK92" s="185"/>
      <c r="AL92" s="185"/>
      <c r="AM92" s="185" t="s">
        <v>332</v>
      </c>
      <c r="AN92" s="185"/>
      <c r="AP92" s="189">
        <v>412</v>
      </c>
      <c r="AQ92" s="189"/>
      <c r="AR92" s="189">
        <v>4</v>
      </c>
      <c r="AS92" s="189"/>
    </row>
    <row r="93" spans="2:45" ht="0.75" customHeight="1">
      <c r="B93" s="185"/>
      <c r="C93" s="185"/>
      <c r="P93" s="185"/>
      <c r="Q93" s="185"/>
      <c r="R93" s="185"/>
      <c r="S93" s="185"/>
      <c r="T93" s="185"/>
    </row>
    <row r="94" spans="2:45" ht="10.5" customHeight="1"/>
    <row r="95" spans="2:45" ht="3.75" customHeight="1"/>
    <row r="96" spans="2:45" ht="9" customHeight="1">
      <c r="B96" s="185" t="s">
        <v>389</v>
      </c>
      <c r="C96" s="185"/>
      <c r="D96" s="186">
        <v>43846</v>
      </c>
      <c r="E96" s="186"/>
      <c r="F96" s="186"/>
      <c r="G96" s="186"/>
      <c r="H96" s="185" t="s">
        <v>390</v>
      </c>
      <c r="I96" s="185"/>
      <c r="J96" s="185"/>
      <c r="K96" s="185"/>
      <c r="L96" s="185"/>
      <c r="M96" s="185"/>
      <c r="N96" s="187">
        <v>1193.23</v>
      </c>
      <c r="O96" s="187"/>
      <c r="P96" s="185" t="s">
        <v>391</v>
      </c>
      <c r="Q96" s="185"/>
      <c r="R96" s="185"/>
      <c r="S96" s="185"/>
      <c r="T96" s="185"/>
      <c r="U96" s="188">
        <v>43812</v>
      </c>
      <c r="V96" s="188"/>
      <c r="W96" s="188"/>
      <c r="X96" s="187">
        <v>14.22</v>
      </c>
      <c r="Y96" s="187"/>
      <c r="Z96" s="187"/>
      <c r="AA96" s="187"/>
      <c r="AB96" s="185" t="s">
        <v>392</v>
      </c>
      <c r="AC96" s="185"/>
      <c r="AD96" s="185"/>
      <c r="AE96" s="185"/>
      <c r="AF96" s="185"/>
      <c r="AG96" s="185" t="s">
        <v>143</v>
      </c>
      <c r="AH96" s="185"/>
      <c r="AI96" s="185"/>
      <c r="AJ96" s="185"/>
      <c r="AK96" s="185"/>
      <c r="AL96" s="185"/>
      <c r="AM96" s="185" t="s">
        <v>332</v>
      </c>
      <c r="AN96" s="185"/>
      <c r="AP96" s="189">
        <v>412</v>
      </c>
      <c r="AQ96" s="189"/>
      <c r="AR96" s="189">
        <v>1</v>
      </c>
      <c r="AS96" s="189"/>
    </row>
    <row r="97" spans="2:45" ht="1.5" customHeight="1">
      <c r="B97" s="185"/>
      <c r="C97" s="185"/>
      <c r="D97" s="186"/>
      <c r="E97" s="186"/>
      <c r="F97" s="186"/>
      <c r="G97" s="186"/>
      <c r="H97" s="185"/>
      <c r="I97" s="185"/>
      <c r="J97" s="185"/>
      <c r="K97" s="185"/>
      <c r="L97" s="185"/>
      <c r="M97" s="185"/>
      <c r="N97" s="187"/>
      <c r="O97" s="187"/>
      <c r="P97" s="185"/>
      <c r="Q97" s="185"/>
      <c r="R97" s="185"/>
      <c r="S97" s="185"/>
      <c r="T97" s="185"/>
      <c r="U97" s="188"/>
      <c r="V97" s="188"/>
      <c r="W97" s="188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P97" s="190"/>
      <c r="AQ97" s="190"/>
      <c r="AR97" s="190"/>
      <c r="AS97" s="189"/>
    </row>
    <row r="98" spans="2:45" ht="3" customHeight="1">
      <c r="B98" s="185"/>
      <c r="C98" s="185"/>
      <c r="D98" s="186"/>
      <c r="E98" s="186"/>
      <c r="F98" s="186"/>
      <c r="G98" s="186"/>
      <c r="H98" s="185"/>
      <c r="I98" s="185"/>
      <c r="J98" s="185"/>
      <c r="K98" s="185"/>
      <c r="L98" s="185"/>
      <c r="M98" s="185"/>
      <c r="P98" s="185"/>
      <c r="Q98" s="185"/>
      <c r="R98" s="185"/>
      <c r="S98" s="185"/>
      <c r="T98" s="185"/>
      <c r="U98" s="188"/>
      <c r="V98" s="188"/>
      <c r="W98" s="188"/>
      <c r="X98" s="187">
        <v>77.5</v>
      </c>
      <c r="Y98" s="187"/>
      <c r="Z98" s="187"/>
      <c r="AA98" s="187"/>
      <c r="AB98" s="185" t="s">
        <v>385</v>
      </c>
      <c r="AC98" s="185"/>
      <c r="AD98" s="185"/>
      <c r="AE98" s="185"/>
      <c r="AF98" s="185"/>
      <c r="AG98" s="185" t="s">
        <v>126</v>
      </c>
      <c r="AH98" s="185"/>
      <c r="AI98" s="185"/>
      <c r="AJ98" s="185"/>
      <c r="AK98" s="185"/>
      <c r="AL98" s="185"/>
      <c r="AP98" s="190"/>
      <c r="AQ98" s="190"/>
      <c r="AR98" s="190"/>
      <c r="AS98" s="189"/>
    </row>
    <row r="99" spans="2:45" ht="10.5" customHeight="1">
      <c r="X99" s="187"/>
      <c r="Y99" s="187"/>
      <c r="Z99" s="187"/>
      <c r="AA99" s="187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</row>
    <row r="100" spans="2:45" ht="6.75" customHeight="1"/>
    <row r="101" spans="2:45" ht="11.25" customHeight="1">
      <c r="X101" s="187">
        <v>12.5</v>
      </c>
      <c r="Y101" s="187"/>
      <c r="Z101" s="187"/>
      <c r="AA101" s="187"/>
      <c r="AB101" s="185" t="s">
        <v>393</v>
      </c>
      <c r="AC101" s="185"/>
      <c r="AD101" s="185"/>
      <c r="AE101" s="185"/>
      <c r="AF101" s="185"/>
      <c r="AG101" s="185" t="s">
        <v>128</v>
      </c>
      <c r="AH101" s="185"/>
      <c r="AI101" s="185"/>
      <c r="AJ101" s="185"/>
      <c r="AK101" s="185"/>
      <c r="AL101" s="185"/>
    </row>
    <row r="102" spans="2:45" ht="11.25" customHeight="1">
      <c r="X102" s="187">
        <v>20.77</v>
      </c>
      <c r="Y102" s="187"/>
      <c r="Z102" s="187"/>
      <c r="AA102" s="187"/>
      <c r="AB102" s="185" t="s">
        <v>385</v>
      </c>
      <c r="AC102" s="185"/>
      <c r="AD102" s="185"/>
      <c r="AE102" s="185"/>
      <c r="AF102" s="185"/>
      <c r="AG102" s="185" t="s">
        <v>126</v>
      </c>
      <c r="AH102" s="185"/>
      <c r="AI102" s="185"/>
      <c r="AJ102" s="185"/>
      <c r="AK102" s="185"/>
      <c r="AL102" s="185"/>
    </row>
    <row r="103" spans="2:45" ht="11.25" customHeight="1">
      <c r="X103" s="187">
        <v>500</v>
      </c>
      <c r="Y103" s="187"/>
      <c r="Z103" s="187"/>
      <c r="AA103" s="187"/>
      <c r="AB103" s="185" t="s">
        <v>394</v>
      </c>
      <c r="AC103" s="185"/>
      <c r="AD103" s="185"/>
      <c r="AE103" s="185"/>
      <c r="AF103" s="185"/>
      <c r="AG103" s="185" t="s">
        <v>139</v>
      </c>
      <c r="AH103" s="185"/>
      <c r="AI103" s="185"/>
      <c r="AJ103" s="185"/>
      <c r="AK103" s="185"/>
      <c r="AL103" s="185"/>
    </row>
    <row r="104" spans="2:45" ht="11.25" customHeight="1">
      <c r="X104" s="187">
        <v>12.12</v>
      </c>
      <c r="Y104" s="187"/>
      <c r="Z104" s="187"/>
      <c r="AA104" s="187"/>
      <c r="AB104" s="185" t="s">
        <v>385</v>
      </c>
      <c r="AC104" s="185"/>
      <c r="AD104" s="185"/>
      <c r="AE104" s="185"/>
      <c r="AF104" s="185"/>
      <c r="AG104" s="185" t="s">
        <v>126</v>
      </c>
      <c r="AH104" s="185"/>
      <c r="AI104" s="185"/>
      <c r="AJ104" s="185"/>
      <c r="AK104" s="185"/>
      <c r="AL104" s="185"/>
    </row>
    <row r="105" spans="2:45" ht="11.25" customHeight="1">
      <c r="X105" s="187">
        <v>18</v>
      </c>
      <c r="Y105" s="187"/>
      <c r="Z105" s="187"/>
      <c r="AA105" s="187"/>
      <c r="AB105" s="185" t="s">
        <v>394</v>
      </c>
      <c r="AC105" s="185"/>
      <c r="AD105" s="185"/>
      <c r="AE105" s="185"/>
      <c r="AF105" s="185"/>
      <c r="AG105" s="185" t="s">
        <v>139</v>
      </c>
      <c r="AH105" s="185"/>
      <c r="AI105" s="185"/>
      <c r="AJ105" s="185"/>
      <c r="AK105" s="185"/>
      <c r="AL105" s="185"/>
    </row>
    <row r="106" spans="2:45" ht="11.25" customHeight="1">
      <c r="X106" s="187">
        <v>522.67999999999995</v>
      </c>
      <c r="Y106" s="187"/>
      <c r="Z106" s="187"/>
      <c r="AA106" s="187"/>
      <c r="AB106" s="185" t="s">
        <v>395</v>
      </c>
      <c r="AC106" s="185"/>
      <c r="AD106" s="185"/>
      <c r="AE106" s="185"/>
      <c r="AF106" s="185"/>
      <c r="AG106" s="185" t="s">
        <v>171</v>
      </c>
      <c r="AH106" s="185"/>
      <c r="AI106" s="185"/>
      <c r="AJ106" s="185"/>
      <c r="AK106" s="185"/>
      <c r="AL106" s="185"/>
    </row>
    <row r="107" spans="2:45" ht="11.25" customHeight="1">
      <c r="X107" s="187">
        <v>14.22</v>
      </c>
      <c r="Y107" s="187"/>
      <c r="Z107" s="187"/>
      <c r="AA107" s="187"/>
      <c r="AB107" s="185" t="s">
        <v>392</v>
      </c>
      <c r="AC107" s="185"/>
      <c r="AD107" s="185"/>
      <c r="AE107" s="185"/>
      <c r="AF107" s="185"/>
      <c r="AG107" s="185" t="s">
        <v>143</v>
      </c>
      <c r="AH107" s="185"/>
      <c r="AI107" s="185"/>
      <c r="AJ107" s="185"/>
      <c r="AK107" s="185"/>
      <c r="AL107" s="185"/>
    </row>
    <row r="108" spans="2:45" ht="11.25" customHeight="1">
      <c r="X108" s="187">
        <v>22</v>
      </c>
      <c r="Y108" s="187"/>
      <c r="Z108" s="187"/>
      <c r="AA108" s="187"/>
      <c r="AB108" s="185" t="s">
        <v>385</v>
      </c>
      <c r="AC108" s="185"/>
      <c r="AD108" s="185"/>
      <c r="AE108" s="185"/>
      <c r="AF108" s="185"/>
      <c r="AG108" s="185" t="s">
        <v>126</v>
      </c>
      <c r="AH108" s="185"/>
      <c r="AI108" s="185"/>
      <c r="AJ108" s="185"/>
      <c r="AK108" s="185"/>
      <c r="AL108" s="185"/>
    </row>
    <row r="109" spans="2:45" ht="11.25" customHeight="1">
      <c r="X109" s="187">
        <v>-20.78</v>
      </c>
      <c r="Y109" s="187"/>
      <c r="Z109" s="187"/>
      <c r="AA109" s="187"/>
      <c r="AB109" s="185" t="s">
        <v>385</v>
      </c>
      <c r="AC109" s="185"/>
      <c r="AD109" s="185"/>
      <c r="AE109" s="185"/>
      <c r="AF109" s="185"/>
      <c r="AG109" s="185" t="s">
        <v>126</v>
      </c>
      <c r="AH109" s="185"/>
      <c r="AI109" s="185"/>
      <c r="AJ109" s="185"/>
      <c r="AK109" s="185"/>
      <c r="AL109" s="185"/>
    </row>
    <row r="110" spans="2:45" ht="2.25" customHeight="1"/>
    <row r="111" spans="2:45" ht="9" customHeight="1"/>
    <row r="112" spans="2:45" ht="3.75" customHeight="1"/>
    <row r="113" spans="2:45" ht="12" customHeight="1">
      <c r="B113" s="185" t="s">
        <v>396</v>
      </c>
      <c r="C113" s="185"/>
      <c r="D113" s="186">
        <v>43852</v>
      </c>
      <c r="E113" s="186"/>
      <c r="F113" s="186"/>
      <c r="G113" s="186"/>
      <c r="H113" s="185" t="s">
        <v>397</v>
      </c>
      <c r="I113" s="185"/>
      <c r="J113" s="185"/>
      <c r="K113" s="185"/>
      <c r="L113" s="185"/>
      <c r="M113" s="185"/>
      <c r="N113" s="187">
        <v>8700</v>
      </c>
      <c r="O113" s="187"/>
      <c r="P113" s="185" t="s">
        <v>398</v>
      </c>
      <c r="Q113" s="185"/>
      <c r="R113" s="185"/>
      <c r="S113" s="185"/>
      <c r="T113" s="185"/>
      <c r="U113" s="188">
        <v>43852</v>
      </c>
      <c r="V113" s="188"/>
      <c r="W113" s="188"/>
      <c r="X113" s="187">
        <v>8700</v>
      </c>
      <c r="Y113" s="187"/>
      <c r="Z113" s="187"/>
      <c r="AA113" s="187"/>
      <c r="AB113" s="185" t="s">
        <v>399</v>
      </c>
      <c r="AC113" s="185"/>
      <c r="AD113" s="185"/>
      <c r="AE113" s="185"/>
      <c r="AF113" s="185"/>
      <c r="AG113" s="185" t="s">
        <v>153</v>
      </c>
      <c r="AH113" s="185"/>
      <c r="AI113" s="185"/>
      <c r="AJ113" s="185"/>
      <c r="AK113" s="185"/>
      <c r="AL113" s="185"/>
      <c r="AM113" s="185" t="s">
        <v>332</v>
      </c>
      <c r="AN113" s="185"/>
      <c r="AP113" s="189">
        <v>413</v>
      </c>
      <c r="AQ113" s="189"/>
      <c r="AR113" s="189">
        <v>1</v>
      </c>
      <c r="AS113" s="189"/>
    </row>
    <row r="114" spans="2:45" ht="0.75" customHeight="1">
      <c r="B114" s="185"/>
      <c r="C114" s="185"/>
      <c r="P114" s="185"/>
      <c r="Q114" s="185"/>
      <c r="R114" s="185"/>
      <c r="S114" s="185"/>
      <c r="T114" s="185"/>
    </row>
    <row r="115" spans="2:45" ht="10.5" customHeight="1"/>
    <row r="116" spans="2:45" ht="3.75" customHeight="1"/>
    <row r="117" spans="2:45" ht="12" customHeight="1">
      <c r="B117" s="185" t="s">
        <v>400</v>
      </c>
      <c r="C117" s="185"/>
      <c r="D117" s="186">
        <v>43853</v>
      </c>
      <c r="E117" s="186"/>
      <c r="F117" s="186"/>
      <c r="G117" s="186"/>
      <c r="H117" s="185" t="s">
        <v>401</v>
      </c>
      <c r="I117" s="185"/>
      <c r="J117" s="185"/>
      <c r="K117" s="185"/>
      <c r="L117" s="185"/>
      <c r="M117" s="185"/>
      <c r="N117" s="187">
        <v>4000</v>
      </c>
      <c r="O117" s="187"/>
      <c r="P117" s="185" t="s">
        <v>402</v>
      </c>
      <c r="Q117" s="185"/>
      <c r="R117" s="185"/>
      <c r="S117" s="185"/>
      <c r="T117" s="185"/>
      <c r="U117" s="188">
        <v>43845</v>
      </c>
      <c r="V117" s="188"/>
      <c r="W117" s="188"/>
      <c r="X117" s="187">
        <v>4000</v>
      </c>
      <c r="Y117" s="187"/>
      <c r="Z117" s="187"/>
      <c r="AA117" s="187"/>
      <c r="AB117" s="185" t="s">
        <v>403</v>
      </c>
      <c r="AC117" s="185"/>
      <c r="AD117" s="185"/>
      <c r="AE117" s="185"/>
      <c r="AF117" s="185"/>
      <c r="AG117" s="185" t="s">
        <v>177</v>
      </c>
      <c r="AH117" s="185"/>
      <c r="AI117" s="185"/>
      <c r="AJ117" s="185"/>
      <c r="AK117" s="185"/>
      <c r="AL117" s="185"/>
      <c r="AM117" s="185" t="s">
        <v>332</v>
      </c>
      <c r="AN117" s="185"/>
      <c r="AP117" s="189">
        <v>414</v>
      </c>
      <c r="AQ117" s="189"/>
      <c r="AR117" s="189">
        <v>2</v>
      </c>
      <c r="AS117" s="189"/>
    </row>
    <row r="118" spans="2:45" ht="0.75" customHeight="1">
      <c r="B118" s="185"/>
      <c r="C118" s="185"/>
      <c r="P118" s="185"/>
      <c r="Q118" s="185"/>
      <c r="R118" s="185"/>
      <c r="S118" s="185"/>
      <c r="T118" s="185"/>
    </row>
    <row r="119" spans="2:45" ht="10.5" customHeight="1"/>
    <row r="120" spans="2:45" ht="3.75" customHeight="1"/>
    <row r="121" spans="2:45" ht="9" customHeight="1">
      <c r="B121" s="185" t="s">
        <v>404</v>
      </c>
      <c r="C121" s="185"/>
      <c r="D121" s="186">
        <v>43853</v>
      </c>
      <c r="E121" s="186"/>
      <c r="F121" s="186"/>
      <c r="G121" s="186"/>
      <c r="H121" s="185" t="s">
        <v>329</v>
      </c>
      <c r="I121" s="185"/>
      <c r="J121" s="185"/>
      <c r="K121" s="185"/>
      <c r="L121" s="185"/>
      <c r="M121" s="185"/>
      <c r="N121" s="187">
        <v>2212</v>
      </c>
      <c r="O121" s="187"/>
      <c r="P121" s="185" t="s">
        <v>405</v>
      </c>
      <c r="Q121" s="185"/>
      <c r="R121" s="185"/>
      <c r="S121" s="185"/>
      <c r="T121" s="185"/>
      <c r="U121" s="188">
        <v>43862</v>
      </c>
      <c r="V121" s="188"/>
      <c r="W121" s="188"/>
      <c r="X121" s="187">
        <v>1331</v>
      </c>
      <c r="Y121" s="187"/>
      <c r="Z121" s="187"/>
      <c r="AA121" s="187"/>
      <c r="AB121" s="185" t="s">
        <v>406</v>
      </c>
      <c r="AC121" s="185"/>
      <c r="AD121" s="185"/>
      <c r="AE121" s="185"/>
      <c r="AF121" s="185"/>
      <c r="AG121" s="185" t="s">
        <v>116</v>
      </c>
      <c r="AH121" s="185"/>
      <c r="AI121" s="185"/>
      <c r="AJ121" s="185"/>
      <c r="AK121" s="185"/>
      <c r="AL121" s="185"/>
      <c r="AM121" s="185" t="s">
        <v>332</v>
      </c>
      <c r="AN121" s="185"/>
      <c r="AP121" s="189">
        <v>414</v>
      </c>
      <c r="AQ121" s="189"/>
      <c r="AR121" s="189">
        <v>4</v>
      </c>
      <c r="AS121" s="189"/>
    </row>
    <row r="122" spans="2:45" ht="1.5" customHeight="1">
      <c r="B122" s="185"/>
      <c r="C122" s="185"/>
      <c r="D122" s="186"/>
      <c r="E122" s="186"/>
      <c r="F122" s="186"/>
      <c r="G122" s="186"/>
      <c r="H122" s="185"/>
      <c r="I122" s="185"/>
      <c r="J122" s="185"/>
      <c r="K122" s="185"/>
      <c r="L122" s="185"/>
      <c r="M122" s="185"/>
      <c r="N122" s="187"/>
      <c r="O122" s="187"/>
      <c r="P122" s="185"/>
      <c r="Q122" s="185"/>
      <c r="R122" s="185"/>
      <c r="S122" s="185"/>
      <c r="T122" s="185"/>
      <c r="U122" s="188"/>
      <c r="V122" s="188"/>
      <c r="W122" s="188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P122" s="190"/>
      <c r="AQ122" s="190"/>
      <c r="AR122" s="190"/>
      <c r="AS122" s="189"/>
    </row>
    <row r="123" spans="2:45" ht="3" customHeight="1">
      <c r="B123" s="185"/>
      <c r="C123" s="185"/>
      <c r="D123" s="186"/>
      <c r="E123" s="186"/>
      <c r="F123" s="186"/>
      <c r="G123" s="186"/>
      <c r="H123" s="185"/>
      <c r="I123" s="185"/>
      <c r="J123" s="185"/>
      <c r="K123" s="185"/>
      <c r="L123" s="185"/>
      <c r="M123" s="185"/>
      <c r="P123" s="185"/>
      <c r="Q123" s="185"/>
      <c r="R123" s="185"/>
      <c r="S123" s="185"/>
      <c r="T123" s="185"/>
      <c r="U123" s="188"/>
      <c r="V123" s="188"/>
      <c r="W123" s="188"/>
      <c r="X123" s="187">
        <v>881</v>
      </c>
      <c r="Y123" s="187"/>
      <c r="Z123" s="187"/>
      <c r="AA123" s="187"/>
      <c r="AB123" s="185" t="s">
        <v>333</v>
      </c>
      <c r="AC123" s="185"/>
      <c r="AD123" s="185"/>
      <c r="AE123" s="185"/>
      <c r="AF123" s="185"/>
      <c r="AG123" s="185" t="s">
        <v>114</v>
      </c>
      <c r="AH123" s="185"/>
      <c r="AI123" s="185"/>
      <c r="AJ123" s="185"/>
      <c r="AK123" s="185"/>
      <c r="AL123" s="185"/>
      <c r="AP123" s="190"/>
      <c r="AQ123" s="190"/>
      <c r="AR123" s="190"/>
      <c r="AS123" s="189"/>
    </row>
    <row r="124" spans="2:45" ht="10.5" customHeight="1">
      <c r="X124" s="187"/>
      <c r="Y124" s="187"/>
      <c r="Z124" s="187"/>
      <c r="AA124" s="187"/>
      <c r="AB124" s="185"/>
      <c r="AC124" s="185"/>
      <c r="AD124" s="185"/>
      <c r="AE124" s="185"/>
      <c r="AF124" s="185"/>
      <c r="AG124" s="185"/>
      <c r="AH124" s="185"/>
      <c r="AI124" s="185"/>
      <c r="AJ124" s="185"/>
      <c r="AK124" s="185"/>
      <c r="AL124" s="185"/>
    </row>
    <row r="125" spans="2:45" ht="6.75" customHeight="1"/>
    <row r="126" spans="2:45" ht="2.25" customHeight="1"/>
    <row r="127" spans="2:45" ht="9" customHeight="1"/>
    <row r="128" spans="2:45" ht="3.75" customHeight="1"/>
    <row r="129" spans="2:45" ht="12" customHeight="1">
      <c r="B129" s="185" t="s">
        <v>407</v>
      </c>
      <c r="C129" s="185"/>
      <c r="D129" s="186">
        <v>43853</v>
      </c>
      <c r="E129" s="186"/>
      <c r="F129" s="186"/>
      <c r="G129" s="186"/>
      <c r="H129" s="185" t="s">
        <v>408</v>
      </c>
      <c r="I129" s="185"/>
      <c r="J129" s="185"/>
      <c r="K129" s="185"/>
      <c r="L129" s="185"/>
      <c r="M129" s="185"/>
      <c r="N129" s="187">
        <v>393.75</v>
      </c>
      <c r="O129" s="187"/>
      <c r="P129" s="185" t="s">
        <v>409</v>
      </c>
      <c r="Q129" s="185"/>
      <c r="R129" s="185"/>
      <c r="S129" s="185"/>
      <c r="T129" s="185"/>
      <c r="U129" s="188">
        <v>43841</v>
      </c>
      <c r="V129" s="188"/>
      <c r="W129" s="188"/>
      <c r="X129" s="187">
        <v>393.75</v>
      </c>
      <c r="Y129" s="187"/>
      <c r="Z129" s="187"/>
      <c r="AA129" s="187"/>
      <c r="AB129" s="185" t="s">
        <v>410</v>
      </c>
      <c r="AC129" s="185"/>
      <c r="AD129" s="185"/>
      <c r="AE129" s="185"/>
      <c r="AF129" s="185"/>
      <c r="AG129" s="185" t="s">
        <v>167</v>
      </c>
      <c r="AH129" s="185"/>
      <c r="AI129" s="185"/>
      <c r="AJ129" s="185"/>
      <c r="AK129" s="185"/>
      <c r="AL129" s="185"/>
      <c r="AM129" s="185" t="s">
        <v>332</v>
      </c>
      <c r="AN129" s="185"/>
      <c r="AP129" s="189">
        <v>414</v>
      </c>
      <c r="AQ129" s="189"/>
      <c r="AR129" s="189">
        <v>1</v>
      </c>
      <c r="AS129" s="189"/>
    </row>
    <row r="130" spans="2:45" ht="0.75" customHeight="1">
      <c r="B130" s="185"/>
      <c r="C130" s="185"/>
      <c r="P130" s="185"/>
      <c r="Q130" s="185"/>
      <c r="R130" s="185"/>
      <c r="S130" s="185"/>
      <c r="T130" s="185"/>
    </row>
    <row r="131" spans="2:45" ht="10.5" customHeight="1"/>
    <row r="132" spans="2:45" ht="3.75" customHeight="1"/>
    <row r="133" spans="2:45" ht="12" customHeight="1">
      <c r="B133" s="185" t="s">
        <v>411</v>
      </c>
      <c r="C133" s="185"/>
      <c r="D133" s="186">
        <v>43853</v>
      </c>
      <c r="E133" s="186"/>
      <c r="F133" s="186"/>
      <c r="G133" s="186"/>
      <c r="H133" s="185" t="s">
        <v>412</v>
      </c>
      <c r="I133" s="185"/>
      <c r="J133" s="185"/>
      <c r="K133" s="185"/>
      <c r="L133" s="185"/>
      <c r="M133" s="185"/>
      <c r="N133" s="187">
        <v>1426.08</v>
      </c>
      <c r="O133" s="187"/>
      <c r="P133" s="185" t="s">
        <v>413</v>
      </c>
      <c r="Q133" s="185"/>
      <c r="R133" s="185"/>
      <c r="S133" s="185"/>
      <c r="T133" s="185"/>
      <c r="U133" s="188">
        <v>43823</v>
      </c>
      <c r="V133" s="188"/>
      <c r="W133" s="188"/>
      <c r="X133" s="187">
        <v>1426.08</v>
      </c>
      <c r="Y133" s="187"/>
      <c r="Z133" s="187"/>
      <c r="AA133" s="187"/>
      <c r="AB133" s="185" t="s">
        <v>339</v>
      </c>
      <c r="AC133" s="185"/>
      <c r="AD133" s="185"/>
      <c r="AE133" s="185"/>
      <c r="AF133" s="185"/>
      <c r="AG133" s="185" t="s">
        <v>181</v>
      </c>
      <c r="AH133" s="185"/>
      <c r="AI133" s="185"/>
      <c r="AJ133" s="185"/>
      <c r="AK133" s="185"/>
      <c r="AL133" s="185"/>
      <c r="AM133" s="185" t="s">
        <v>332</v>
      </c>
      <c r="AN133" s="185"/>
      <c r="AP133" s="189">
        <v>414</v>
      </c>
      <c r="AQ133" s="189"/>
      <c r="AR133" s="189">
        <v>3</v>
      </c>
      <c r="AS133" s="189"/>
    </row>
    <row r="134" spans="2:45" ht="0.75" customHeight="1">
      <c r="B134" s="185"/>
      <c r="C134" s="185"/>
      <c r="P134" s="185"/>
      <c r="Q134" s="185"/>
      <c r="R134" s="185"/>
      <c r="S134" s="185"/>
      <c r="T134" s="185"/>
    </row>
    <row r="135" spans="2:45" ht="10.5" customHeight="1"/>
    <row r="136" spans="2:45" ht="3.75" customHeight="1"/>
    <row r="137" spans="2:45" ht="12" customHeight="1">
      <c r="B137" s="185" t="s">
        <v>414</v>
      </c>
      <c r="C137" s="185"/>
      <c r="D137" s="186">
        <v>43858</v>
      </c>
      <c r="E137" s="186"/>
      <c r="F137" s="186"/>
      <c r="G137" s="186"/>
      <c r="H137" s="185" t="s">
        <v>415</v>
      </c>
      <c r="I137" s="185"/>
      <c r="J137" s="185"/>
      <c r="K137" s="185"/>
      <c r="L137" s="185"/>
      <c r="M137" s="185"/>
      <c r="N137" s="187">
        <v>500</v>
      </c>
      <c r="O137" s="187"/>
      <c r="P137" s="185" t="s">
        <v>416</v>
      </c>
      <c r="Q137" s="185"/>
      <c r="R137" s="185"/>
      <c r="S137" s="185"/>
      <c r="T137" s="185"/>
      <c r="U137" s="188">
        <v>43858</v>
      </c>
      <c r="V137" s="188"/>
      <c r="W137" s="188"/>
      <c r="X137" s="187">
        <v>500</v>
      </c>
      <c r="Y137" s="187"/>
      <c r="Z137" s="187"/>
      <c r="AA137" s="187"/>
      <c r="AB137" s="185" t="s">
        <v>417</v>
      </c>
      <c r="AC137" s="185"/>
      <c r="AD137" s="185"/>
      <c r="AE137" s="185"/>
      <c r="AF137" s="185"/>
      <c r="AG137" s="185" t="s">
        <v>141</v>
      </c>
      <c r="AH137" s="185"/>
      <c r="AI137" s="185"/>
      <c r="AJ137" s="185"/>
      <c r="AK137" s="185"/>
      <c r="AL137" s="185"/>
      <c r="AM137" s="185" t="s">
        <v>332</v>
      </c>
      <c r="AN137" s="185"/>
      <c r="AP137" s="189">
        <v>417</v>
      </c>
      <c r="AQ137" s="189"/>
      <c r="AR137" s="189">
        <v>1</v>
      </c>
      <c r="AS137" s="189"/>
    </row>
    <row r="138" spans="2:45" ht="0.75" customHeight="1">
      <c r="B138" s="185"/>
      <c r="C138" s="185"/>
      <c r="P138" s="185"/>
      <c r="Q138" s="185"/>
      <c r="R138" s="185"/>
      <c r="S138" s="185"/>
      <c r="T138" s="185"/>
    </row>
    <row r="139" spans="2:45" ht="10.5" customHeight="1"/>
    <row r="140" spans="2:45" ht="3.75" customHeight="1"/>
    <row r="141" spans="2:45" ht="12" customHeight="1">
      <c r="B141" s="185" t="s">
        <v>418</v>
      </c>
      <c r="C141" s="185"/>
      <c r="D141" s="186">
        <v>43858</v>
      </c>
      <c r="E141" s="186"/>
      <c r="F141" s="186"/>
      <c r="G141" s="186"/>
      <c r="H141" s="185" t="s">
        <v>419</v>
      </c>
      <c r="I141" s="185"/>
      <c r="J141" s="185"/>
      <c r="K141" s="185"/>
      <c r="L141" s="185"/>
      <c r="M141" s="185"/>
      <c r="N141" s="187">
        <v>33.68</v>
      </c>
      <c r="O141" s="187"/>
      <c r="P141" s="185" t="s">
        <v>420</v>
      </c>
      <c r="Q141" s="185"/>
      <c r="R141" s="185"/>
      <c r="S141" s="185"/>
      <c r="T141" s="185"/>
      <c r="U141" s="188">
        <v>43824</v>
      </c>
      <c r="V141" s="188"/>
      <c r="W141" s="188"/>
      <c r="X141" s="187">
        <v>33.68</v>
      </c>
      <c r="Y141" s="187"/>
      <c r="Z141" s="187"/>
      <c r="AA141" s="187"/>
      <c r="AB141" s="185" t="s">
        <v>347</v>
      </c>
      <c r="AC141" s="185"/>
      <c r="AD141" s="185"/>
      <c r="AE141" s="185"/>
      <c r="AF141" s="185"/>
      <c r="AG141" s="185" t="s">
        <v>110</v>
      </c>
      <c r="AH141" s="185"/>
      <c r="AI141" s="185"/>
      <c r="AJ141" s="185"/>
      <c r="AK141" s="185"/>
      <c r="AL141" s="185"/>
      <c r="AM141" s="185" t="s">
        <v>332</v>
      </c>
      <c r="AN141" s="185"/>
      <c r="AP141" s="189">
        <v>415</v>
      </c>
      <c r="AQ141" s="189"/>
      <c r="AR141" s="189">
        <v>2</v>
      </c>
      <c r="AS141" s="189"/>
    </row>
    <row r="142" spans="2:45" ht="0.75" customHeight="1">
      <c r="B142" s="185"/>
      <c r="C142" s="185"/>
      <c r="P142" s="185"/>
      <c r="Q142" s="185"/>
      <c r="R142" s="185"/>
      <c r="S142" s="185"/>
      <c r="T142" s="185"/>
    </row>
    <row r="143" spans="2:45" ht="10.5" customHeight="1"/>
    <row r="144" spans="2:45" ht="3.75" customHeight="1"/>
    <row r="145" spans="2:45" ht="9" customHeight="1">
      <c r="B145" s="185" t="s">
        <v>421</v>
      </c>
      <c r="C145" s="185"/>
      <c r="D145" s="186">
        <v>43858</v>
      </c>
      <c r="E145" s="186"/>
      <c r="F145" s="186"/>
      <c r="G145" s="186"/>
      <c r="H145" s="185" t="s">
        <v>422</v>
      </c>
      <c r="I145" s="185"/>
      <c r="J145" s="185"/>
      <c r="K145" s="185"/>
      <c r="L145" s="185"/>
      <c r="M145" s="185"/>
      <c r="N145" s="187">
        <v>52.3</v>
      </c>
      <c r="O145" s="187"/>
      <c r="P145" s="185" t="s">
        <v>423</v>
      </c>
      <c r="Q145" s="185"/>
      <c r="R145" s="185"/>
      <c r="S145" s="185"/>
      <c r="T145" s="185"/>
      <c r="U145" s="188">
        <v>43851</v>
      </c>
      <c r="V145" s="188"/>
      <c r="W145" s="188"/>
      <c r="X145" s="187">
        <v>35.770000000000003</v>
      </c>
      <c r="Y145" s="187"/>
      <c r="Z145" s="187"/>
      <c r="AA145" s="187"/>
      <c r="AB145" s="185" t="s">
        <v>385</v>
      </c>
      <c r="AC145" s="185"/>
      <c r="AD145" s="185"/>
      <c r="AE145" s="185"/>
      <c r="AF145" s="185"/>
      <c r="AG145" s="185" t="s">
        <v>126</v>
      </c>
      <c r="AH145" s="185"/>
      <c r="AI145" s="185"/>
      <c r="AJ145" s="185"/>
      <c r="AK145" s="185"/>
      <c r="AL145" s="185"/>
      <c r="AM145" s="185" t="s">
        <v>332</v>
      </c>
      <c r="AN145" s="185"/>
      <c r="AP145" s="189">
        <v>415</v>
      </c>
      <c r="AQ145" s="189"/>
      <c r="AR145" s="189">
        <v>14</v>
      </c>
      <c r="AS145" s="189"/>
    </row>
    <row r="146" spans="2:45" ht="1.5" customHeight="1">
      <c r="B146" s="185"/>
      <c r="C146" s="185"/>
      <c r="D146" s="186"/>
      <c r="E146" s="186"/>
      <c r="F146" s="186"/>
      <c r="G146" s="186"/>
      <c r="H146" s="185"/>
      <c r="I146" s="185"/>
      <c r="J146" s="185"/>
      <c r="K146" s="185"/>
      <c r="L146" s="185"/>
      <c r="M146" s="185"/>
      <c r="N146" s="187"/>
      <c r="O146" s="187"/>
      <c r="P146" s="185"/>
      <c r="Q146" s="185"/>
      <c r="R146" s="185"/>
      <c r="S146" s="185"/>
      <c r="T146" s="185"/>
      <c r="U146" s="188"/>
      <c r="V146" s="188"/>
      <c r="W146" s="188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90"/>
      <c r="AK146" s="190"/>
      <c r="AL146" s="190"/>
      <c r="AM146" s="190"/>
      <c r="AN146" s="190"/>
      <c r="AP146" s="190"/>
      <c r="AQ146" s="190"/>
      <c r="AR146" s="190"/>
      <c r="AS146" s="189"/>
    </row>
    <row r="147" spans="2:45" ht="3" customHeight="1">
      <c r="B147" s="185"/>
      <c r="C147" s="185"/>
      <c r="D147" s="186"/>
      <c r="E147" s="186"/>
      <c r="F147" s="186"/>
      <c r="G147" s="186"/>
      <c r="H147" s="185"/>
      <c r="I147" s="185"/>
      <c r="J147" s="185"/>
      <c r="K147" s="185"/>
      <c r="L147" s="185"/>
      <c r="M147" s="185"/>
      <c r="P147" s="185"/>
      <c r="Q147" s="185"/>
      <c r="R147" s="185"/>
      <c r="S147" s="185"/>
      <c r="T147" s="185"/>
      <c r="U147" s="188"/>
      <c r="V147" s="188"/>
      <c r="W147" s="188"/>
      <c r="X147" s="187">
        <v>16.53</v>
      </c>
      <c r="Y147" s="187"/>
      <c r="Z147" s="187"/>
      <c r="AA147" s="187"/>
      <c r="AB147" s="185" t="s">
        <v>385</v>
      </c>
      <c r="AC147" s="185"/>
      <c r="AD147" s="185"/>
      <c r="AE147" s="185"/>
      <c r="AF147" s="185"/>
      <c r="AG147" s="185" t="s">
        <v>126</v>
      </c>
      <c r="AH147" s="185"/>
      <c r="AI147" s="185"/>
      <c r="AJ147" s="185"/>
      <c r="AK147" s="185"/>
      <c r="AL147" s="185"/>
      <c r="AP147" s="190"/>
      <c r="AQ147" s="190"/>
      <c r="AR147" s="190"/>
      <c r="AS147" s="189"/>
    </row>
    <row r="148" spans="2:45" ht="10.5" customHeight="1">
      <c r="X148" s="187"/>
      <c r="Y148" s="187"/>
      <c r="Z148" s="187"/>
      <c r="AA148" s="187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</row>
    <row r="149" spans="2:45" ht="6.75" customHeight="1"/>
    <row r="150" spans="2:45" ht="2.25" customHeight="1"/>
    <row r="151" spans="2:45" ht="9" customHeight="1"/>
    <row r="152" spans="2:45" ht="3.75" customHeight="1"/>
    <row r="153" spans="2:45" ht="12" customHeight="1">
      <c r="B153" s="185" t="s">
        <v>424</v>
      </c>
      <c r="C153" s="185"/>
      <c r="D153" s="186">
        <v>43858</v>
      </c>
      <c r="E153" s="186"/>
      <c r="F153" s="186"/>
      <c r="G153" s="186"/>
      <c r="H153" s="185" t="s">
        <v>401</v>
      </c>
      <c r="I153" s="185"/>
      <c r="J153" s="185"/>
      <c r="K153" s="185"/>
      <c r="L153" s="185"/>
      <c r="M153" s="185"/>
      <c r="N153" s="187">
        <v>4000</v>
      </c>
      <c r="O153" s="187"/>
      <c r="P153" s="185" t="s">
        <v>425</v>
      </c>
      <c r="Q153" s="185"/>
      <c r="R153" s="185"/>
      <c r="S153" s="185"/>
      <c r="T153" s="185"/>
      <c r="U153" s="188">
        <v>43814</v>
      </c>
      <c r="V153" s="188"/>
      <c r="W153" s="188"/>
      <c r="X153" s="187">
        <v>4000</v>
      </c>
      <c r="Y153" s="187"/>
      <c r="Z153" s="187"/>
      <c r="AA153" s="187"/>
      <c r="AB153" s="185" t="s">
        <v>403</v>
      </c>
      <c r="AC153" s="185"/>
      <c r="AD153" s="185"/>
      <c r="AE153" s="185"/>
      <c r="AF153" s="185"/>
      <c r="AG153" s="185" t="s">
        <v>177</v>
      </c>
      <c r="AH153" s="185"/>
      <c r="AI153" s="185"/>
      <c r="AJ153" s="185"/>
      <c r="AK153" s="185"/>
      <c r="AL153" s="185"/>
      <c r="AM153" s="185" t="s">
        <v>332</v>
      </c>
      <c r="AN153" s="185"/>
      <c r="AP153" s="189">
        <v>415</v>
      </c>
      <c r="AQ153" s="189"/>
      <c r="AR153" s="189">
        <v>1</v>
      </c>
      <c r="AS153" s="189"/>
    </row>
    <row r="154" spans="2:45" ht="0.75" customHeight="1">
      <c r="B154" s="185"/>
      <c r="C154" s="185"/>
      <c r="P154" s="185"/>
      <c r="Q154" s="185"/>
      <c r="R154" s="185"/>
      <c r="S154" s="185"/>
      <c r="T154" s="185"/>
    </row>
    <row r="155" spans="2:45" ht="10.5" customHeight="1"/>
    <row r="156" spans="2:45" ht="3.75" customHeight="1"/>
    <row r="157" spans="2:45">
      <c r="B157" s="185" t="s">
        <v>426</v>
      </c>
      <c r="C157" s="185"/>
      <c r="D157" s="186">
        <v>43858</v>
      </c>
      <c r="E157" s="186"/>
      <c r="F157" s="186"/>
      <c r="G157" s="186"/>
      <c r="H157" s="185" t="s">
        <v>427</v>
      </c>
      <c r="I157" s="185"/>
      <c r="J157" s="185"/>
      <c r="K157" s="185"/>
      <c r="L157" s="185"/>
      <c r="M157" s="185"/>
      <c r="N157" s="187">
        <v>855</v>
      </c>
      <c r="O157" s="187"/>
      <c r="P157" s="185" t="s">
        <v>428</v>
      </c>
      <c r="Q157" s="185"/>
      <c r="R157" s="185"/>
      <c r="S157" s="185"/>
      <c r="T157" s="185"/>
      <c r="U157" s="188">
        <v>43852</v>
      </c>
      <c r="V157" s="188"/>
      <c r="W157" s="188"/>
      <c r="X157" s="187">
        <v>855</v>
      </c>
      <c r="Y157" s="187"/>
      <c r="Z157" s="187"/>
      <c r="AA157" s="187"/>
      <c r="AB157" s="185" t="s">
        <v>361</v>
      </c>
      <c r="AC157" s="185"/>
      <c r="AD157" s="185"/>
      <c r="AE157" s="185"/>
      <c r="AF157" s="185"/>
      <c r="AG157" s="185" t="s">
        <v>167</v>
      </c>
      <c r="AH157" s="185"/>
      <c r="AI157" s="185"/>
      <c r="AJ157" s="185"/>
      <c r="AK157" s="185"/>
      <c r="AL157" s="185"/>
      <c r="AM157" s="185" t="s">
        <v>332</v>
      </c>
      <c r="AN157" s="185"/>
      <c r="AP157" s="189">
        <v>415</v>
      </c>
      <c r="AQ157" s="189"/>
      <c r="AR157" s="189">
        <v>4</v>
      </c>
      <c r="AS157" s="189"/>
    </row>
    <row r="158" spans="2:45" ht="11.25" customHeight="1"/>
    <row r="159" spans="2:45" ht="3.75" customHeight="1"/>
    <row r="160" spans="2:45" ht="12" customHeight="1">
      <c r="B160" s="185" t="s">
        <v>429</v>
      </c>
      <c r="C160" s="185"/>
      <c r="D160" s="186">
        <v>43858</v>
      </c>
      <c r="E160" s="186"/>
      <c r="F160" s="186"/>
      <c r="G160" s="186"/>
      <c r="H160" s="185" t="s">
        <v>430</v>
      </c>
      <c r="I160" s="185"/>
      <c r="J160" s="185"/>
      <c r="K160" s="185"/>
      <c r="L160" s="185"/>
      <c r="M160" s="185"/>
      <c r="N160" s="187">
        <v>240</v>
      </c>
      <c r="O160" s="187"/>
      <c r="P160" s="185" t="s">
        <v>431</v>
      </c>
      <c r="Q160" s="185"/>
      <c r="R160" s="185"/>
      <c r="S160" s="185"/>
      <c r="T160" s="185"/>
      <c r="U160" s="188">
        <v>43831</v>
      </c>
      <c r="V160" s="188"/>
      <c r="W160" s="188"/>
      <c r="X160" s="187">
        <v>240</v>
      </c>
      <c r="Y160" s="187"/>
      <c r="Z160" s="187"/>
      <c r="AA160" s="187"/>
      <c r="AB160" s="185" t="s">
        <v>365</v>
      </c>
      <c r="AC160" s="185"/>
      <c r="AD160" s="185"/>
      <c r="AE160" s="185"/>
      <c r="AF160" s="185"/>
      <c r="AG160" s="185" t="s">
        <v>149</v>
      </c>
      <c r="AH160" s="185"/>
      <c r="AI160" s="185"/>
      <c r="AJ160" s="185"/>
      <c r="AK160" s="185"/>
      <c r="AL160" s="185"/>
      <c r="AM160" s="185" t="s">
        <v>332</v>
      </c>
      <c r="AN160" s="185"/>
      <c r="AP160" s="189">
        <v>415</v>
      </c>
      <c r="AQ160" s="189"/>
      <c r="AR160" s="189">
        <v>11</v>
      </c>
      <c r="AS160" s="189"/>
    </row>
    <row r="161" spans="2:45" ht="0.75" customHeight="1">
      <c r="B161" s="185"/>
      <c r="C161" s="185"/>
      <c r="P161" s="185"/>
      <c r="Q161" s="185"/>
      <c r="R161" s="185"/>
      <c r="S161" s="185"/>
      <c r="T161" s="185"/>
    </row>
    <row r="162" spans="2:45" ht="10.5" customHeight="1"/>
    <row r="163" spans="2:45" ht="3.75" customHeight="1"/>
    <row r="164" spans="2:45" ht="12" customHeight="1">
      <c r="B164" s="185" t="s">
        <v>432</v>
      </c>
      <c r="C164" s="185"/>
      <c r="D164" s="186">
        <v>43858</v>
      </c>
      <c r="E164" s="186"/>
      <c r="F164" s="186"/>
      <c r="G164" s="186"/>
      <c r="H164" s="185" t="s">
        <v>433</v>
      </c>
      <c r="I164" s="185"/>
      <c r="J164" s="185"/>
      <c r="K164" s="185"/>
      <c r="L164" s="185"/>
      <c r="M164" s="185"/>
      <c r="N164" s="187">
        <v>339.16</v>
      </c>
      <c r="O164" s="187"/>
      <c r="P164" s="185" t="s">
        <v>434</v>
      </c>
      <c r="Q164" s="185"/>
      <c r="R164" s="185"/>
      <c r="S164" s="185"/>
      <c r="T164" s="185"/>
      <c r="U164" s="188">
        <v>43817</v>
      </c>
      <c r="V164" s="188"/>
      <c r="W164" s="188"/>
      <c r="X164" s="187">
        <v>339.16</v>
      </c>
      <c r="Y164" s="187"/>
      <c r="Z164" s="187"/>
      <c r="AA164" s="187"/>
      <c r="AB164" s="185" t="s">
        <v>435</v>
      </c>
      <c r="AC164" s="185"/>
      <c r="AD164" s="185"/>
      <c r="AE164" s="185"/>
      <c r="AF164" s="185"/>
      <c r="AG164" s="185" t="s">
        <v>136</v>
      </c>
      <c r="AH164" s="185"/>
      <c r="AI164" s="185"/>
      <c r="AJ164" s="185"/>
      <c r="AK164" s="185"/>
      <c r="AL164" s="185"/>
      <c r="AM164" s="185" t="s">
        <v>332</v>
      </c>
      <c r="AN164" s="185"/>
      <c r="AP164" s="189">
        <v>415</v>
      </c>
      <c r="AQ164" s="189"/>
      <c r="AR164" s="189">
        <v>9</v>
      </c>
      <c r="AS164" s="189"/>
    </row>
    <row r="165" spans="2:45" ht="0.75" customHeight="1">
      <c r="B165" s="185"/>
      <c r="C165" s="185"/>
      <c r="P165" s="185"/>
      <c r="Q165" s="185"/>
      <c r="R165" s="185"/>
      <c r="S165" s="185"/>
      <c r="T165" s="185"/>
    </row>
    <row r="166" spans="2:45" ht="10.5" customHeight="1"/>
    <row r="167" spans="2:45" ht="3.75" customHeight="1"/>
    <row r="168" spans="2:45" ht="12" customHeight="1">
      <c r="B168" s="185" t="s">
        <v>436</v>
      </c>
      <c r="C168" s="185"/>
      <c r="D168" s="186">
        <v>43858</v>
      </c>
      <c r="E168" s="186"/>
      <c r="F168" s="186"/>
      <c r="G168" s="186"/>
      <c r="H168" s="185" t="s">
        <v>437</v>
      </c>
      <c r="I168" s="185"/>
      <c r="J168" s="185"/>
      <c r="K168" s="185"/>
      <c r="L168" s="185"/>
      <c r="M168" s="185"/>
      <c r="N168" s="187">
        <v>36</v>
      </c>
      <c r="O168" s="187"/>
      <c r="P168" s="185" t="s">
        <v>423</v>
      </c>
      <c r="Q168" s="185"/>
      <c r="R168" s="185"/>
      <c r="S168" s="185"/>
      <c r="T168" s="185"/>
      <c r="U168" s="188">
        <v>43851</v>
      </c>
      <c r="V168" s="188"/>
      <c r="W168" s="188"/>
      <c r="X168" s="187">
        <v>36</v>
      </c>
      <c r="Y168" s="187"/>
      <c r="Z168" s="187"/>
      <c r="AA168" s="187"/>
      <c r="AB168" s="185" t="s">
        <v>385</v>
      </c>
      <c r="AC168" s="185"/>
      <c r="AD168" s="185"/>
      <c r="AE168" s="185"/>
      <c r="AF168" s="185"/>
      <c r="AG168" s="185" t="s">
        <v>126</v>
      </c>
      <c r="AH168" s="185"/>
      <c r="AI168" s="185"/>
      <c r="AJ168" s="185"/>
      <c r="AK168" s="185"/>
      <c r="AL168" s="185"/>
      <c r="AM168" s="185" t="s">
        <v>332</v>
      </c>
      <c r="AN168" s="185"/>
      <c r="AP168" s="189">
        <v>415</v>
      </c>
      <c r="AQ168" s="189"/>
      <c r="AR168" s="189">
        <v>5</v>
      </c>
      <c r="AS168" s="189"/>
    </row>
    <row r="169" spans="2:45" ht="0.75" customHeight="1">
      <c r="B169" s="185"/>
      <c r="C169" s="185"/>
      <c r="P169" s="185"/>
      <c r="Q169" s="185"/>
      <c r="R169" s="185"/>
      <c r="S169" s="185"/>
      <c r="T169" s="185"/>
    </row>
    <row r="170" spans="2:45" ht="10.5" customHeight="1"/>
    <row r="171" spans="2:45" ht="3.75" customHeight="1"/>
    <row r="172" spans="2:45">
      <c r="B172" s="185" t="s">
        <v>438</v>
      </c>
      <c r="C172" s="185"/>
      <c r="D172" s="186">
        <v>43858</v>
      </c>
      <c r="E172" s="186"/>
      <c r="F172" s="186"/>
      <c r="G172" s="186"/>
      <c r="H172" s="185" t="s">
        <v>439</v>
      </c>
      <c r="I172" s="185"/>
      <c r="J172" s="185"/>
      <c r="K172" s="185"/>
      <c r="L172" s="185"/>
      <c r="M172" s="185"/>
      <c r="N172" s="187">
        <v>500.43</v>
      </c>
      <c r="O172" s="187"/>
      <c r="P172" s="185" t="s">
        <v>440</v>
      </c>
      <c r="Q172" s="185"/>
      <c r="R172" s="185"/>
      <c r="S172" s="185"/>
      <c r="T172" s="185"/>
      <c r="U172" s="188">
        <v>43812</v>
      </c>
      <c r="V172" s="188"/>
      <c r="W172" s="188"/>
      <c r="X172" s="187">
        <v>150</v>
      </c>
      <c r="Y172" s="187"/>
      <c r="Z172" s="187"/>
      <c r="AA172" s="187"/>
      <c r="AB172" s="185" t="s">
        <v>365</v>
      </c>
      <c r="AC172" s="185"/>
      <c r="AD172" s="185"/>
      <c r="AE172" s="185"/>
      <c r="AF172" s="185"/>
      <c r="AG172" s="185" t="s">
        <v>149</v>
      </c>
      <c r="AH172" s="185"/>
      <c r="AI172" s="185"/>
      <c r="AJ172" s="185"/>
      <c r="AK172" s="185"/>
      <c r="AL172" s="185"/>
      <c r="AM172" s="185" t="s">
        <v>332</v>
      </c>
      <c r="AN172" s="185"/>
      <c r="AP172" s="189">
        <v>415</v>
      </c>
      <c r="AQ172" s="189"/>
      <c r="AR172" s="189">
        <v>6</v>
      </c>
      <c r="AS172" s="189"/>
    </row>
    <row r="173" spans="2:45" ht="3" customHeight="1"/>
    <row r="174" spans="2:45">
      <c r="B174" s="185" t="s">
        <v>438</v>
      </c>
      <c r="C174" s="185"/>
      <c r="D174" s="186">
        <v>43858</v>
      </c>
      <c r="E174" s="186"/>
      <c r="F174" s="186"/>
      <c r="G174" s="186"/>
      <c r="H174" s="185" t="s">
        <v>439</v>
      </c>
      <c r="I174" s="185"/>
      <c r="J174" s="185"/>
      <c r="K174" s="185"/>
      <c r="L174" s="185"/>
      <c r="M174" s="185"/>
      <c r="N174" s="187">
        <v>500.43</v>
      </c>
      <c r="O174" s="187"/>
      <c r="P174" s="185" t="s">
        <v>441</v>
      </c>
      <c r="Q174" s="185"/>
      <c r="R174" s="185"/>
      <c r="S174" s="185"/>
      <c r="T174" s="185"/>
      <c r="U174" s="188">
        <v>43831</v>
      </c>
      <c r="V174" s="188"/>
      <c r="W174" s="188"/>
      <c r="X174" s="187">
        <v>189</v>
      </c>
      <c r="Y174" s="187"/>
      <c r="Z174" s="187"/>
      <c r="AA174" s="187"/>
      <c r="AB174" s="185" t="s">
        <v>392</v>
      </c>
      <c r="AC174" s="185"/>
      <c r="AD174" s="185"/>
      <c r="AE174" s="185"/>
      <c r="AF174" s="185"/>
      <c r="AG174" s="185" t="s">
        <v>143</v>
      </c>
      <c r="AH174" s="185"/>
      <c r="AI174" s="185"/>
      <c r="AJ174" s="185"/>
      <c r="AK174" s="185"/>
      <c r="AL174" s="185"/>
      <c r="AM174" s="185" t="s">
        <v>332</v>
      </c>
      <c r="AN174" s="185"/>
      <c r="AP174" s="189">
        <v>415</v>
      </c>
      <c r="AQ174" s="189"/>
      <c r="AR174" s="189">
        <v>13</v>
      </c>
      <c r="AS174" s="189"/>
    </row>
    <row r="175" spans="2:45" ht="3" customHeight="1"/>
    <row r="176" spans="2:45" ht="12" customHeight="1">
      <c r="B176" s="185" t="s">
        <v>438</v>
      </c>
      <c r="C176" s="185"/>
      <c r="D176" s="186">
        <v>43858</v>
      </c>
      <c r="E176" s="186"/>
      <c r="F176" s="186"/>
      <c r="G176" s="186"/>
      <c r="H176" s="185" t="s">
        <v>439</v>
      </c>
      <c r="I176" s="185"/>
      <c r="J176" s="185"/>
      <c r="K176" s="185"/>
      <c r="L176" s="185"/>
      <c r="M176" s="185"/>
      <c r="N176" s="187">
        <v>500.43</v>
      </c>
      <c r="O176" s="187"/>
      <c r="P176" s="185" t="s">
        <v>442</v>
      </c>
      <c r="Q176" s="185"/>
      <c r="R176" s="185"/>
      <c r="S176" s="185"/>
      <c r="T176" s="185"/>
      <c r="U176" s="188">
        <v>43831</v>
      </c>
      <c r="V176" s="188"/>
      <c r="W176" s="188"/>
      <c r="X176" s="187">
        <v>161.43</v>
      </c>
      <c r="Y176" s="187"/>
      <c r="Z176" s="187"/>
      <c r="AA176" s="187"/>
      <c r="AB176" s="185" t="s">
        <v>365</v>
      </c>
      <c r="AC176" s="185"/>
      <c r="AD176" s="185"/>
      <c r="AE176" s="185"/>
      <c r="AF176" s="185"/>
      <c r="AG176" s="185" t="s">
        <v>149</v>
      </c>
      <c r="AH176" s="185"/>
      <c r="AI176" s="185"/>
      <c r="AJ176" s="185"/>
      <c r="AK176" s="185"/>
      <c r="AL176" s="185"/>
      <c r="AM176" s="185" t="s">
        <v>332</v>
      </c>
      <c r="AN176" s="185"/>
      <c r="AP176" s="189">
        <v>415</v>
      </c>
      <c r="AQ176" s="189"/>
      <c r="AR176" s="189">
        <v>12</v>
      </c>
      <c r="AS176" s="189"/>
    </row>
    <row r="177" spans="2:45" ht="0.75" customHeight="1">
      <c r="B177" s="185"/>
      <c r="C177" s="185"/>
      <c r="P177" s="185"/>
      <c r="Q177" s="185"/>
      <c r="R177" s="185"/>
      <c r="S177" s="185"/>
      <c r="T177" s="185"/>
    </row>
    <row r="178" spans="2:45" ht="10.5" customHeight="1"/>
    <row r="179" spans="2:45" ht="3.75" customHeight="1"/>
    <row r="180" spans="2:45" ht="12" customHeight="1">
      <c r="B180" s="185" t="s">
        <v>443</v>
      </c>
      <c r="C180" s="185"/>
      <c r="D180" s="186">
        <v>43858</v>
      </c>
      <c r="E180" s="186"/>
      <c r="F180" s="186"/>
      <c r="G180" s="186"/>
      <c r="H180" s="185" t="s">
        <v>444</v>
      </c>
      <c r="I180" s="185"/>
      <c r="J180" s="185"/>
      <c r="K180" s="185"/>
      <c r="L180" s="185"/>
      <c r="M180" s="185"/>
      <c r="N180" s="187">
        <v>193.89</v>
      </c>
      <c r="O180" s="187"/>
      <c r="P180" s="185" t="s">
        <v>445</v>
      </c>
      <c r="Q180" s="185"/>
      <c r="R180" s="185"/>
      <c r="S180" s="185"/>
      <c r="T180" s="185"/>
      <c r="U180" s="188">
        <v>43824</v>
      </c>
      <c r="V180" s="188"/>
      <c r="W180" s="188"/>
      <c r="X180" s="187">
        <v>193.89</v>
      </c>
      <c r="Y180" s="187"/>
      <c r="Z180" s="187"/>
      <c r="AA180" s="187"/>
      <c r="AB180" s="185" t="s">
        <v>393</v>
      </c>
      <c r="AC180" s="185"/>
      <c r="AD180" s="185"/>
      <c r="AE180" s="185"/>
      <c r="AF180" s="185"/>
      <c r="AG180" s="185" t="s">
        <v>128</v>
      </c>
      <c r="AH180" s="185"/>
      <c r="AI180" s="185"/>
      <c r="AJ180" s="185"/>
      <c r="AK180" s="185"/>
      <c r="AL180" s="185"/>
      <c r="AM180" s="185" t="s">
        <v>332</v>
      </c>
      <c r="AN180" s="185"/>
      <c r="AP180" s="189">
        <v>415</v>
      </c>
      <c r="AQ180" s="189"/>
      <c r="AR180" s="189">
        <v>10</v>
      </c>
      <c r="AS180" s="189"/>
    </row>
    <row r="181" spans="2:45" ht="0.75" customHeight="1">
      <c r="B181" s="185"/>
      <c r="C181" s="185"/>
      <c r="P181" s="185"/>
      <c r="Q181" s="185"/>
      <c r="R181" s="185"/>
      <c r="S181" s="185"/>
      <c r="T181" s="185"/>
    </row>
    <row r="182" spans="2:45" ht="10.5" customHeight="1"/>
    <row r="183" spans="2:45" ht="3.75" customHeight="1"/>
    <row r="184" spans="2:45" ht="12" customHeight="1">
      <c r="B184" s="185" t="s">
        <v>446</v>
      </c>
      <c r="C184" s="185"/>
      <c r="D184" s="186">
        <v>43858</v>
      </c>
      <c r="E184" s="186"/>
      <c r="F184" s="186"/>
      <c r="G184" s="186"/>
      <c r="H184" s="185" t="s">
        <v>447</v>
      </c>
      <c r="I184" s="185"/>
      <c r="J184" s="185"/>
      <c r="K184" s="185"/>
      <c r="L184" s="185"/>
      <c r="M184" s="185"/>
      <c r="N184" s="187">
        <v>1766.25</v>
      </c>
      <c r="O184" s="187"/>
      <c r="P184" s="185" t="s">
        <v>448</v>
      </c>
      <c r="Q184" s="185"/>
      <c r="R184" s="185"/>
      <c r="S184" s="185"/>
      <c r="T184" s="185"/>
      <c r="U184" s="188">
        <v>43816</v>
      </c>
      <c r="V184" s="188"/>
      <c r="W184" s="188"/>
      <c r="X184" s="187">
        <v>1766.25</v>
      </c>
      <c r="Y184" s="187"/>
      <c r="Z184" s="187"/>
      <c r="AA184" s="187"/>
      <c r="AB184" s="185" t="s">
        <v>410</v>
      </c>
      <c r="AC184" s="185"/>
      <c r="AD184" s="185"/>
      <c r="AE184" s="185"/>
      <c r="AF184" s="185"/>
      <c r="AG184" s="185" t="s">
        <v>167</v>
      </c>
      <c r="AH184" s="185"/>
      <c r="AI184" s="185"/>
      <c r="AJ184" s="185"/>
      <c r="AK184" s="185"/>
      <c r="AL184" s="185"/>
      <c r="AM184" s="185" t="s">
        <v>332</v>
      </c>
      <c r="AN184" s="185"/>
      <c r="AP184" s="189">
        <v>415</v>
      </c>
      <c r="AQ184" s="189"/>
      <c r="AR184" s="189">
        <v>8</v>
      </c>
      <c r="AS184" s="189"/>
    </row>
    <row r="185" spans="2:45" ht="0.75" customHeight="1">
      <c r="B185" s="185"/>
      <c r="C185" s="185"/>
      <c r="P185" s="185"/>
      <c r="Q185" s="185"/>
      <c r="R185" s="185"/>
      <c r="S185" s="185"/>
      <c r="T185" s="185"/>
    </row>
    <row r="186" spans="2:45" ht="10.5" customHeight="1"/>
    <row r="187" spans="2:45" ht="3.75" customHeight="1"/>
    <row r="188" spans="2:45" ht="12" customHeight="1">
      <c r="B188" s="185" t="s">
        <v>449</v>
      </c>
      <c r="C188" s="185"/>
      <c r="D188" s="186">
        <v>43858</v>
      </c>
      <c r="E188" s="186"/>
      <c r="F188" s="186"/>
      <c r="G188" s="186"/>
      <c r="H188" s="185" t="s">
        <v>450</v>
      </c>
      <c r="I188" s="185"/>
      <c r="J188" s="185"/>
      <c r="K188" s="185"/>
      <c r="L188" s="185"/>
      <c r="M188" s="185"/>
      <c r="N188" s="187">
        <v>802.9</v>
      </c>
      <c r="O188" s="187"/>
      <c r="P188" s="185" t="s">
        <v>451</v>
      </c>
      <c r="Q188" s="185"/>
      <c r="R188" s="185"/>
      <c r="S188" s="185"/>
      <c r="T188" s="185"/>
      <c r="U188" s="188">
        <v>43844</v>
      </c>
      <c r="V188" s="188"/>
      <c r="W188" s="188"/>
      <c r="X188" s="187">
        <v>802.9</v>
      </c>
      <c r="Y188" s="187"/>
      <c r="Z188" s="187"/>
      <c r="AA188" s="187"/>
      <c r="AB188" s="185" t="s">
        <v>339</v>
      </c>
      <c r="AC188" s="185"/>
      <c r="AD188" s="185"/>
      <c r="AE188" s="185"/>
      <c r="AF188" s="185"/>
      <c r="AG188" s="185" t="s">
        <v>181</v>
      </c>
      <c r="AH188" s="185"/>
      <c r="AI188" s="185"/>
      <c r="AJ188" s="185"/>
      <c r="AK188" s="185"/>
      <c r="AL188" s="185"/>
      <c r="AM188" s="185" t="s">
        <v>332</v>
      </c>
      <c r="AN188" s="185"/>
      <c r="AP188" s="189">
        <v>415</v>
      </c>
      <c r="AQ188" s="189"/>
      <c r="AR188" s="189">
        <v>3</v>
      </c>
      <c r="AS188" s="189"/>
    </row>
    <row r="189" spans="2:45" ht="0.75" customHeight="1">
      <c r="B189" s="185"/>
      <c r="C189" s="185"/>
      <c r="P189" s="185"/>
      <c r="Q189" s="185"/>
      <c r="R189" s="185"/>
      <c r="S189" s="185"/>
      <c r="T189" s="185"/>
    </row>
    <row r="190" spans="2:45" ht="10.5" customHeight="1"/>
    <row r="191" spans="2:45" ht="3.75" customHeight="1"/>
    <row r="192" spans="2:45" ht="12" customHeight="1">
      <c r="B192" s="185" t="s">
        <v>452</v>
      </c>
      <c r="C192" s="185"/>
      <c r="D192" s="186">
        <v>43858</v>
      </c>
      <c r="E192" s="186"/>
      <c r="F192" s="186"/>
      <c r="G192" s="186"/>
      <c r="H192" s="185" t="s">
        <v>450</v>
      </c>
      <c r="I192" s="185"/>
      <c r="J192" s="185"/>
      <c r="K192" s="185"/>
      <c r="L192" s="185"/>
      <c r="M192" s="185"/>
      <c r="N192" s="187">
        <v>804.29</v>
      </c>
      <c r="O192" s="187"/>
      <c r="P192" s="185" t="s">
        <v>453</v>
      </c>
      <c r="Q192" s="185"/>
      <c r="R192" s="185"/>
      <c r="S192" s="185"/>
      <c r="T192" s="185"/>
      <c r="U192" s="188">
        <v>43813</v>
      </c>
      <c r="V192" s="188"/>
      <c r="W192" s="188"/>
      <c r="X192" s="187">
        <v>804.29</v>
      </c>
      <c r="Y192" s="187"/>
      <c r="Z192" s="187"/>
      <c r="AA192" s="187"/>
      <c r="AB192" s="185" t="s">
        <v>339</v>
      </c>
      <c r="AC192" s="185"/>
      <c r="AD192" s="185"/>
      <c r="AE192" s="185"/>
      <c r="AF192" s="185"/>
      <c r="AG192" s="185" t="s">
        <v>181</v>
      </c>
      <c r="AH192" s="185"/>
      <c r="AI192" s="185"/>
      <c r="AJ192" s="185"/>
      <c r="AK192" s="185"/>
      <c r="AL192" s="185"/>
      <c r="AM192" s="185" t="s">
        <v>332</v>
      </c>
      <c r="AN192" s="185"/>
      <c r="AP192" s="189">
        <v>415</v>
      </c>
      <c r="AQ192" s="189"/>
      <c r="AR192" s="189">
        <v>7</v>
      </c>
      <c r="AS192" s="189"/>
    </row>
    <row r="193" spans="2:45" ht="0.75" customHeight="1">
      <c r="B193" s="185"/>
      <c r="C193" s="185"/>
      <c r="P193" s="185"/>
      <c r="Q193" s="185"/>
      <c r="R193" s="185"/>
      <c r="S193" s="185"/>
      <c r="T193" s="185"/>
    </row>
    <row r="194" spans="2:45" ht="10.5" customHeight="1"/>
    <row r="195" spans="2:45" ht="3.75" customHeight="1"/>
    <row r="196" spans="2:45" ht="12" customHeight="1">
      <c r="B196" s="185" t="s">
        <v>454</v>
      </c>
      <c r="C196" s="185"/>
      <c r="D196" s="186">
        <v>43858</v>
      </c>
      <c r="E196" s="186"/>
      <c r="F196" s="186"/>
      <c r="G196" s="186"/>
      <c r="H196" s="185" t="s">
        <v>455</v>
      </c>
      <c r="I196" s="185"/>
      <c r="J196" s="185"/>
      <c r="K196" s="185"/>
      <c r="L196" s="185"/>
      <c r="M196" s="185"/>
      <c r="N196" s="187">
        <v>65.67</v>
      </c>
      <c r="O196" s="187"/>
      <c r="P196" s="185" t="s">
        <v>456</v>
      </c>
      <c r="Q196" s="185"/>
      <c r="R196" s="185"/>
      <c r="S196" s="185"/>
      <c r="T196" s="185"/>
      <c r="U196" s="188">
        <v>43760</v>
      </c>
      <c r="V196" s="188"/>
      <c r="W196" s="188"/>
      <c r="X196" s="187">
        <v>65.67</v>
      </c>
      <c r="Y196" s="187"/>
      <c r="Z196" s="187"/>
      <c r="AA196" s="187"/>
      <c r="AB196" s="185" t="s">
        <v>385</v>
      </c>
      <c r="AC196" s="185"/>
      <c r="AD196" s="185"/>
      <c r="AE196" s="185"/>
      <c r="AF196" s="185"/>
      <c r="AG196" s="185" t="s">
        <v>126</v>
      </c>
      <c r="AH196" s="185"/>
      <c r="AI196" s="185"/>
      <c r="AJ196" s="185"/>
      <c r="AK196" s="185"/>
      <c r="AL196" s="185"/>
      <c r="AM196" s="185" t="s">
        <v>332</v>
      </c>
      <c r="AN196" s="185"/>
      <c r="AP196" s="189">
        <v>415</v>
      </c>
      <c r="AQ196" s="189"/>
      <c r="AR196" s="189">
        <v>15</v>
      </c>
      <c r="AS196" s="189"/>
    </row>
    <row r="197" spans="2:45" ht="0.75" customHeight="1">
      <c r="B197" s="185"/>
      <c r="C197" s="185"/>
      <c r="P197" s="185"/>
      <c r="Q197" s="185"/>
      <c r="R197" s="185"/>
      <c r="S197" s="185"/>
      <c r="T197" s="185"/>
    </row>
    <row r="198" spans="2:45" ht="10.5" customHeight="1"/>
    <row r="199" spans="2:45" ht="3.75" customHeight="1"/>
    <row r="200" spans="2:45" ht="12" customHeight="1">
      <c r="B200" s="185" t="s">
        <v>457</v>
      </c>
      <c r="C200" s="185"/>
      <c r="D200" s="186">
        <v>43864</v>
      </c>
      <c r="E200" s="186"/>
      <c r="F200" s="186"/>
      <c r="G200" s="186"/>
      <c r="H200" s="185" t="s">
        <v>356</v>
      </c>
      <c r="I200" s="185"/>
      <c r="J200" s="185"/>
      <c r="K200" s="185"/>
      <c r="L200" s="185"/>
      <c r="M200" s="185"/>
      <c r="N200" s="187">
        <v>1200</v>
      </c>
      <c r="O200" s="187"/>
      <c r="P200" s="185" t="s">
        <v>458</v>
      </c>
      <c r="Q200" s="185"/>
      <c r="R200" s="185"/>
      <c r="S200" s="185"/>
      <c r="T200" s="185"/>
      <c r="U200" s="188">
        <v>43854</v>
      </c>
      <c r="V200" s="188"/>
      <c r="W200" s="188"/>
      <c r="X200" s="187">
        <v>1200</v>
      </c>
      <c r="Y200" s="187"/>
      <c r="Z200" s="187"/>
      <c r="AA200" s="187"/>
      <c r="AB200" s="185" t="s">
        <v>354</v>
      </c>
      <c r="AC200" s="185"/>
      <c r="AD200" s="185"/>
      <c r="AE200" s="185"/>
      <c r="AF200" s="185"/>
      <c r="AG200" s="185" t="s">
        <v>147</v>
      </c>
      <c r="AH200" s="185"/>
      <c r="AI200" s="185"/>
      <c r="AJ200" s="185"/>
      <c r="AK200" s="185"/>
      <c r="AL200" s="185"/>
      <c r="AM200" s="185" t="s">
        <v>332</v>
      </c>
      <c r="AN200" s="185"/>
      <c r="AP200" s="189">
        <v>418</v>
      </c>
      <c r="AQ200" s="189"/>
      <c r="AR200" s="189">
        <v>8</v>
      </c>
      <c r="AS200" s="189"/>
    </row>
    <row r="201" spans="2:45" ht="0.75" customHeight="1">
      <c r="B201" s="185"/>
      <c r="C201" s="185"/>
      <c r="P201" s="185"/>
      <c r="Q201" s="185"/>
      <c r="R201" s="185"/>
      <c r="S201" s="185"/>
      <c r="T201" s="185"/>
    </row>
    <row r="202" spans="2:45" ht="10.5" customHeight="1"/>
    <row r="203" spans="2:45" ht="3.75" customHeight="1"/>
    <row r="204" spans="2:45" ht="12" customHeight="1">
      <c r="B204" s="185" t="s">
        <v>459</v>
      </c>
      <c r="C204" s="185"/>
      <c r="D204" s="186">
        <v>43864</v>
      </c>
      <c r="E204" s="186"/>
      <c r="F204" s="186"/>
      <c r="G204" s="186"/>
      <c r="H204" s="185" t="s">
        <v>359</v>
      </c>
      <c r="I204" s="185"/>
      <c r="J204" s="185"/>
      <c r="K204" s="185"/>
      <c r="L204" s="185"/>
      <c r="M204" s="185"/>
      <c r="N204" s="187">
        <v>405</v>
      </c>
      <c r="O204" s="187"/>
      <c r="P204" s="185" t="s">
        <v>460</v>
      </c>
      <c r="Q204" s="185"/>
      <c r="R204" s="185"/>
      <c r="S204" s="185"/>
      <c r="T204" s="185"/>
      <c r="U204" s="188">
        <v>43830</v>
      </c>
      <c r="V204" s="188"/>
      <c r="W204" s="188"/>
      <c r="X204" s="187">
        <v>405</v>
      </c>
      <c r="Y204" s="187"/>
      <c r="Z204" s="187"/>
      <c r="AA204" s="187"/>
      <c r="AB204" s="185" t="s">
        <v>361</v>
      </c>
      <c r="AC204" s="185"/>
      <c r="AD204" s="185"/>
      <c r="AE204" s="185"/>
      <c r="AF204" s="185"/>
      <c r="AG204" s="185" t="s">
        <v>167</v>
      </c>
      <c r="AH204" s="185"/>
      <c r="AI204" s="185"/>
      <c r="AJ204" s="185"/>
      <c r="AK204" s="185"/>
      <c r="AL204" s="185"/>
      <c r="AM204" s="185" t="s">
        <v>332</v>
      </c>
      <c r="AN204" s="185"/>
      <c r="AP204" s="189">
        <v>418</v>
      </c>
      <c r="AQ204" s="189"/>
      <c r="AR204" s="189">
        <v>7</v>
      </c>
      <c r="AS204" s="189"/>
    </row>
    <row r="205" spans="2:45" ht="0.75" customHeight="1">
      <c r="B205" s="185"/>
      <c r="C205" s="185"/>
      <c r="P205" s="185"/>
      <c r="Q205" s="185"/>
      <c r="R205" s="185"/>
      <c r="S205" s="185"/>
      <c r="T205" s="185"/>
    </row>
    <row r="206" spans="2:45" ht="10.5" customHeight="1"/>
    <row r="207" spans="2:45" ht="3.75" customHeight="1"/>
    <row r="208" spans="2:45">
      <c r="B208" s="185" t="s">
        <v>461</v>
      </c>
      <c r="C208" s="185"/>
      <c r="D208" s="186">
        <v>43864</v>
      </c>
      <c r="E208" s="186"/>
      <c r="F208" s="186"/>
      <c r="G208" s="186"/>
      <c r="H208" s="185" t="s">
        <v>462</v>
      </c>
      <c r="I208" s="185"/>
      <c r="J208" s="185"/>
      <c r="K208" s="185"/>
      <c r="L208" s="185"/>
      <c r="M208" s="185"/>
      <c r="N208" s="187">
        <v>1017</v>
      </c>
      <c r="O208" s="187"/>
      <c r="P208" s="185" t="s">
        <v>463</v>
      </c>
      <c r="Q208" s="185"/>
      <c r="R208" s="185"/>
      <c r="S208" s="185"/>
      <c r="T208" s="185"/>
      <c r="U208" s="188">
        <v>43818</v>
      </c>
      <c r="V208" s="188"/>
      <c r="W208" s="188"/>
      <c r="X208" s="187">
        <v>855</v>
      </c>
      <c r="Y208" s="187"/>
      <c r="Z208" s="187"/>
      <c r="AA208" s="187"/>
      <c r="AB208" s="185" t="s">
        <v>464</v>
      </c>
      <c r="AC208" s="185"/>
      <c r="AD208" s="185"/>
      <c r="AE208" s="185"/>
      <c r="AF208" s="185"/>
      <c r="AG208" s="185" t="s">
        <v>132</v>
      </c>
      <c r="AH208" s="185"/>
      <c r="AI208" s="185"/>
      <c r="AJ208" s="185"/>
      <c r="AK208" s="185"/>
      <c r="AL208" s="185"/>
      <c r="AM208" s="185" t="s">
        <v>332</v>
      </c>
      <c r="AN208" s="185"/>
      <c r="AP208" s="189">
        <v>418</v>
      </c>
      <c r="AQ208" s="189"/>
      <c r="AR208" s="189">
        <v>5</v>
      </c>
      <c r="AS208" s="189"/>
    </row>
    <row r="209" spans="2:45" ht="3" customHeight="1"/>
    <row r="210" spans="2:45">
      <c r="B210" s="185" t="s">
        <v>461</v>
      </c>
      <c r="C210" s="185"/>
      <c r="D210" s="186">
        <v>43864</v>
      </c>
      <c r="E210" s="186"/>
      <c r="F210" s="186"/>
      <c r="G210" s="186"/>
      <c r="H210" s="185" t="s">
        <v>462</v>
      </c>
      <c r="I210" s="185"/>
      <c r="J210" s="185"/>
      <c r="K210" s="185"/>
      <c r="L210" s="185"/>
      <c r="M210" s="185"/>
      <c r="N210" s="187">
        <v>1017</v>
      </c>
      <c r="O210" s="187"/>
      <c r="P210" s="185" t="s">
        <v>465</v>
      </c>
      <c r="Q210" s="185"/>
      <c r="R210" s="185"/>
      <c r="S210" s="185"/>
      <c r="T210" s="185"/>
      <c r="U210" s="188">
        <v>43859</v>
      </c>
      <c r="V210" s="188"/>
      <c r="W210" s="188"/>
      <c r="X210" s="187">
        <v>94</v>
      </c>
      <c r="Y210" s="187"/>
      <c r="Z210" s="187"/>
      <c r="AA210" s="187"/>
      <c r="AB210" s="185" t="s">
        <v>464</v>
      </c>
      <c r="AC210" s="185"/>
      <c r="AD210" s="185"/>
      <c r="AE210" s="185"/>
      <c r="AF210" s="185"/>
      <c r="AG210" s="185" t="s">
        <v>132</v>
      </c>
      <c r="AH210" s="185"/>
      <c r="AI210" s="185"/>
      <c r="AJ210" s="185"/>
      <c r="AK210" s="185"/>
      <c r="AL210" s="185"/>
      <c r="AM210" s="185" t="s">
        <v>332</v>
      </c>
      <c r="AN210" s="185"/>
      <c r="AP210" s="189">
        <v>418</v>
      </c>
      <c r="AQ210" s="189"/>
      <c r="AR210" s="189">
        <v>3</v>
      </c>
      <c r="AS210" s="189"/>
    </row>
    <row r="211" spans="2:45" ht="3" customHeight="1"/>
    <row r="212" spans="2:45" ht="12" customHeight="1">
      <c r="B212" s="185" t="s">
        <v>461</v>
      </c>
      <c r="C212" s="185"/>
      <c r="D212" s="186">
        <v>43864</v>
      </c>
      <c r="E212" s="186"/>
      <c r="F212" s="186"/>
      <c r="G212" s="186"/>
      <c r="H212" s="185" t="s">
        <v>462</v>
      </c>
      <c r="I212" s="185"/>
      <c r="J212" s="185"/>
      <c r="K212" s="185"/>
      <c r="L212" s="185"/>
      <c r="M212" s="185"/>
      <c r="N212" s="187">
        <v>1017</v>
      </c>
      <c r="O212" s="187"/>
      <c r="P212" s="185" t="s">
        <v>466</v>
      </c>
      <c r="Q212" s="185"/>
      <c r="R212" s="185"/>
      <c r="S212" s="185"/>
      <c r="T212" s="185"/>
      <c r="U212" s="188">
        <v>43861</v>
      </c>
      <c r="V212" s="188"/>
      <c r="W212" s="188"/>
      <c r="X212" s="187">
        <v>68</v>
      </c>
      <c r="Y212" s="187"/>
      <c r="Z212" s="187"/>
      <c r="AA212" s="187"/>
      <c r="AB212" s="185" t="s">
        <v>464</v>
      </c>
      <c r="AC212" s="185"/>
      <c r="AD212" s="185"/>
      <c r="AE212" s="185"/>
      <c r="AF212" s="185"/>
      <c r="AG212" s="185" t="s">
        <v>132</v>
      </c>
      <c r="AH212" s="185"/>
      <c r="AI212" s="185"/>
      <c r="AJ212" s="185"/>
      <c r="AK212" s="185"/>
      <c r="AL212" s="185"/>
      <c r="AM212" s="185" t="s">
        <v>332</v>
      </c>
      <c r="AN212" s="185"/>
      <c r="AP212" s="189">
        <v>418</v>
      </c>
      <c r="AQ212" s="189"/>
      <c r="AR212" s="189">
        <v>4</v>
      </c>
      <c r="AS212" s="189"/>
    </row>
    <row r="213" spans="2:45" ht="0.75" customHeight="1">
      <c r="B213" s="185"/>
      <c r="C213" s="185"/>
      <c r="P213" s="185"/>
      <c r="Q213" s="185"/>
      <c r="R213" s="185"/>
      <c r="S213" s="185"/>
      <c r="T213" s="185"/>
    </row>
    <row r="214" spans="2:45" ht="10.5" customHeight="1"/>
    <row r="215" spans="2:45" ht="3.75" customHeight="1"/>
    <row r="216" spans="2:45" ht="12" customHeight="1">
      <c r="B216" s="185" t="s">
        <v>467</v>
      </c>
      <c r="C216" s="185"/>
      <c r="D216" s="186">
        <v>43864</v>
      </c>
      <c r="E216" s="186"/>
      <c r="F216" s="186"/>
      <c r="G216" s="186"/>
      <c r="H216" s="185" t="s">
        <v>439</v>
      </c>
      <c r="I216" s="185"/>
      <c r="J216" s="185"/>
      <c r="K216" s="185"/>
      <c r="L216" s="185"/>
      <c r="M216" s="185"/>
      <c r="N216" s="187">
        <v>161.43</v>
      </c>
      <c r="O216" s="187"/>
      <c r="P216" s="185" t="s">
        <v>468</v>
      </c>
      <c r="Q216" s="185"/>
      <c r="R216" s="185"/>
      <c r="S216" s="185"/>
      <c r="T216" s="185"/>
      <c r="U216" s="188">
        <v>43862</v>
      </c>
      <c r="V216" s="188"/>
      <c r="W216" s="188"/>
      <c r="X216" s="187">
        <v>161.43</v>
      </c>
      <c r="Y216" s="187"/>
      <c r="Z216" s="187"/>
      <c r="AA216" s="187"/>
      <c r="AB216" s="185" t="s">
        <v>365</v>
      </c>
      <c r="AC216" s="185"/>
      <c r="AD216" s="185"/>
      <c r="AE216" s="185"/>
      <c r="AF216" s="185"/>
      <c r="AG216" s="185" t="s">
        <v>149</v>
      </c>
      <c r="AH216" s="185"/>
      <c r="AI216" s="185"/>
      <c r="AJ216" s="185"/>
      <c r="AK216" s="185"/>
      <c r="AL216" s="185"/>
      <c r="AM216" s="185" t="s">
        <v>332</v>
      </c>
      <c r="AN216" s="185"/>
      <c r="AP216" s="189">
        <v>418</v>
      </c>
      <c r="AQ216" s="189"/>
      <c r="AR216" s="189">
        <v>1</v>
      </c>
      <c r="AS216" s="189"/>
    </row>
    <row r="217" spans="2:45" ht="0.75" customHeight="1">
      <c r="B217" s="185"/>
      <c r="C217" s="185"/>
      <c r="P217" s="185"/>
      <c r="Q217" s="185"/>
      <c r="R217" s="185"/>
      <c r="S217" s="185"/>
      <c r="T217" s="185"/>
    </row>
    <row r="218" spans="2:45" ht="10.5" customHeight="1"/>
    <row r="219" spans="2:45" ht="3.75" customHeight="1"/>
    <row r="220" spans="2:45" ht="12" customHeight="1">
      <c r="B220" s="185" t="s">
        <v>469</v>
      </c>
      <c r="C220" s="185"/>
      <c r="D220" s="186">
        <v>43864</v>
      </c>
      <c r="E220" s="186"/>
      <c r="F220" s="186"/>
      <c r="G220" s="186"/>
      <c r="H220" s="185" t="s">
        <v>470</v>
      </c>
      <c r="I220" s="185"/>
      <c r="J220" s="185"/>
      <c r="K220" s="185"/>
      <c r="L220" s="185"/>
      <c r="M220" s="185"/>
      <c r="N220" s="187">
        <v>298.54000000000002</v>
      </c>
      <c r="O220" s="187"/>
      <c r="P220" s="185" t="s">
        <v>471</v>
      </c>
      <c r="Q220" s="185"/>
      <c r="R220" s="185"/>
      <c r="S220" s="185"/>
      <c r="T220" s="185"/>
      <c r="U220" s="188">
        <v>43847</v>
      </c>
      <c r="V220" s="188"/>
      <c r="W220" s="188"/>
      <c r="X220" s="187">
        <v>298.54000000000002</v>
      </c>
      <c r="Y220" s="187"/>
      <c r="Z220" s="187"/>
      <c r="AA220" s="187"/>
      <c r="AB220" s="185" t="s">
        <v>361</v>
      </c>
      <c r="AC220" s="185"/>
      <c r="AD220" s="185"/>
      <c r="AE220" s="185"/>
      <c r="AF220" s="185"/>
      <c r="AG220" s="185" t="s">
        <v>167</v>
      </c>
      <c r="AH220" s="185"/>
      <c r="AI220" s="185"/>
      <c r="AJ220" s="185"/>
      <c r="AK220" s="185"/>
      <c r="AL220" s="185"/>
      <c r="AM220" s="185" t="s">
        <v>332</v>
      </c>
      <c r="AN220" s="185"/>
      <c r="AP220" s="189">
        <v>418</v>
      </c>
      <c r="AQ220" s="189"/>
      <c r="AR220" s="189">
        <v>2</v>
      </c>
      <c r="AS220" s="189"/>
    </row>
    <row r="221" spans="2:45" ht="0.75" customHeight="1">
      <c r="B221" s="185"/>
      <c r="C221" s="185"/>
      <c r="P221" s="185"/>
      <c r="Q221" s="185"/>
      <c r="R221" s="185"/>
      <c r="S221" s="185"/>
      <c r="T221" s="185"/>
    </row>
    <row r="222" spans="2:45" ht="10.5" customHeight="1"/>
    <row r="223" spans="2:45" ht="3.75" customHeight="1"/>
    <row r="224" spans="2:45" ht="12" customHeight="1">
      <c r="B224" s="185" t="s">
        <v>472</v>
      </c>
      <c r="C224" s="185"/>
      <c r="D224" s="186">
        <v>43864</v>
      </c>
      <c r="E224" s="186"/>
      <c r="F224" s="186"/>
      <c r="G224" s="186"/>
      <c r="H224" s="185" t="s">
        <v>447</v>
      </c>
      <c r="I224" s="185"/>
      <c r="J224" s="185"/>
      <c r="K224" s="185"/>
      <c r="L224" s="185"/>
      <c r="M224" s="185"/>
      <c r="N224" s="187">
        <v>1625</v>
      </c>
      <c r="O224" s="187"/>
      <c r="P224" s="185" t="s">
        <v>473</v>
      </c>
      <c r="Q224" s="185"/>
      <c r="R224" s="185"/>
      <c r="S224" s="185"/>
      <c r="T224" s="185"/>
      <c r="U224" s="188">
        <v>43840</v>
      </c>
      <c r="V224" s="188"/>
      <c r="W224" s="188"/>
      <c r="X224" s="187">
        <v>1625</v>
      </c>
      <c r="Y224" s="187"/>
      <c r="Z224" s="187"/>
      <c r="AA224" s="187"/>
      <c r="AB224" s="185" t="s">
        <v>361</v>
      </c>
      <c r="AC224" s="185"/>
      <c r="AD224" s="185"/>
      <c r="AE224" s="185"/>
      <c r="AF224" s="185"/>
      <c r="AG224" s="185" t="s">
        <v>167</v>
      </c>
      <c r="AH224" s="185"/>
      <c r="AI224" s="185"/>
      <c r="AJ224" s="185"/>
      <c r="AK224" s="185"/>
      <c r="AL224" s="185"/>
      <c r="AM224" s="185" t="s">
        <v>332</v>
      </c>
      <c r="AN224" s="185"/>
      <c r="AP224" s="189">
        <v>418</v>
      </c>
      <c r="AQ224" s="189"/>
      <c r="AR224" s="189">
        <v>6</v>
      </c>
      <c r="AS224" s="189"/>
    </row>
    <row r="225" spans="2:45" ht="0.75" customHeight="1">
      <c r="B225" s="185"/>
      <c r="C225" s="185"/>
      <c r="P225" s="185"/>
      <c r="Q225" s="185"/>
      <c r="R225" s="185"/>
      <c r="S225" s="185"/>
      <c r="T225" s="185"/>
    </row>
    <row r="226" spans="2:45" ht="10.5" customHeight="1"/>
    <row r="227" spans="2:45" ht="3.75" customHeight="1"/>
    <row r="228" spans="2:45">
      <c r="B228" s="185" t="s">
        <v>474</v>
      </c>
      <c r="C228" s="185"/>
      <c r="D228" s="186">
        <v>43871</v>
      </c>
      <c r="E228" s="186"/>
      <c r="F228" s="186"/>
      <c r="G228" s="186"/>
      <c r="H228" s="185" t="s">
        <v>419</v>
      </c>
      <c r="I228" s="185"/>
      <c r="J228" s="185"/>
      <c r="K228" s="185"/>
      <c r="L228" s="185"/>
      <c r="M228" s="185"/>
      <c r="N228" s="187">
        <v>33.68</v>
      </c>
      <c r="O228" s="187"/>
      <c r="P228" s="185" t="s">
        <v>475</v>
      </c>
      <c r="Q228" s="185"/>
      <c r="R228" s="185"/>
      <c r="S228" s="185"/>
      <c r="T228" s="185"/>
      <c r="U228" s="188">
        <v>43856</v>
      </c>
      <c r="V228" s="188"/>
      <c r="W228" s="188"/>
      <c r="X228" s="187">
        <v>33.68</v>
      </c>
      <c r="Y228" s="187"/>
      <c r="Z228" s="187"/>
      <c r="AA228" s="187"/>
      <c r="AB228" s="185" t="s">
        <v>347</v>
      </c>
      <c r="AC228" s="185"/>
      <c r="AD228" s="185"/>
      <c r="AE228" s="185"/>
      <c r="AF228" s="185"/>
      <c r="AG228" s="185" t="s">
        <v>110</v>
      </c>
      <c r="AH228" s="185"/>
      <c r="AI228" s="185"/>
      <c r="AJ228" s="185"/>
      <c r="AK228" s="185"/>
      <c r="AL228" s="185"/>
      <c r="AM228" s="185" t="s">
        <v>332</v>
      </c>
      <c r="AN228" s="185"/>
      <c r="AP228" s="189">
        <v>419</v>
      </c>
      <c r="AQ228" s="189"/>
      <c r="AR228" s="189">
        <v>5</v>
      </c>
      <c r="AS228" s="189"/>
    </row>
    <row r="229" spans="2:45" ht="11.25" customHeight="1"/>
    <row r="230" spans="2:45" ht="3.75" customHeight="1"/>
    <row r="231" spans="2:45" ht="12" customHeight="1">
      <c r="B231" s="185" t="s">
        <v>476</v>
      </c>
      <c r="C231" s="185"/>
      <c r="D231" s="186">
        <v>43871</v>
      </c>
      <c r="E231" s="186"/>
      <c r="F231" s="186"/>
      <c r="G231" s="186"/>
      <c r="H231" s="185" t="s">
        <v>477</v>
      </c>
      <c r="I231" s="185"/>
      <c r="J231" s="185"/>
      <c r="K231" s="185"/>
      <c r="L231" s="185"/>
      <c r="M231" s="185"/>
      <c r="N231" s="187">
        <v>100</v>
      </c>
      <c r="O231" s="187"/>
      <c r="P231" s="185" t="s">
        <v>478</v>
      </c>
      <c r="Q231" s="185"/>
      <c r="R231" s="185"/>
      <c r="S231" s="185"/>
      <c r="T231" s="185"/>
      <c r="U231" s="188">
        <v>43857</v>
      </c>
      <c r="V231" s="188"/>
      <c r="W231" s="188"/>
      <c r="X231" s="187">
        <v>100</v>
      </c>
      <c r="Y231" s="187"/>
      <c r="Z231" s="187"/>
      <c r="AA231" s="187"/>
      <c r="AB231" s="185" t="s">
        <v>354</v>
      </c>
      <c r="AC231" s="185"/>
      <c r="AD231" s="185"/>
      <c r="AE231" s="185"/>
      <c r="AF231" s="185"/>
      <c r="AG231" s="185" t="s">
        <v>147</v>
      </c>
      <c r="AH231" s="185"/>
      <c r="AI231" s="185"/>
      <c r="AJ231" s="185"/>
      <c r="AK231" s="185"/>
      <c r="AL231" s="185"/>
      <c r="AM231" s="185" t="s">
        <v>332</v>
      </c>
      <c r="AN231" s="185"/>
      <c r="AP231" s="189">
        <v>419</v>
      </c>
      <c r="AQ231" s="189"/>
      <c r="AR231" s="189">
        <v>6</v>
      </c>
      <c r="AS231" s="189"/>
    </row>
    <row r="232" spans="2:45" ht="0.75" customHeight="1">
      <c r="B232" s="185"/>
      <c r="C232" s="185"/>
      <c r="P232" s="185"/>
      <c r="Q232" s="185"/>
      <c r="R232" s="185"/>
      <c r="S232" s="185"/>
      <c r="T232" s="185"/>
    </row>
    <row r="233" spans="2:45" ht="10.5" customHeight="1"/>
    <row r="234" spans="2:45" ht="3.75" customHeight="1"/>
    <row r="235" spans="2:45" ht="12" customHeight="1">
      <c r="B235" s="185" t="s">
        <v>479</v>
      </c>
      <c r="C235" s="185"/>
      <c r="D235" s="186">
        <v>43871</v>
      </c>
      <c r="E235" s="186"/>
      <c r="F235" s="186"/>
      <c r="G235" s="186"/>
      <c r="H235" s="185" t="s">
        <v>335</v>
      </c>
      <c r="I235" s="185"/>
      <c r="J235" s="185"/>
      <c r="K235" s="185"/>
      <c r="L235" s="185"/>
      <c r="M235" s="185"/>
      <c r="N235" s="187">
        <v>1350</v>
      </c>
      <c r="O235" s="187"/>
      <c r="P235" s="185" t="s">
        <v>480</v>
      </c>
      <c r="Q235" s="185"/>
      <c r="R235" s="185"/>
      <c r="S235" s="185"/>
      <c r="T235" s="185"/>
      <c r="U235" s="188">
        <v>43862</v>
      </c>
      <c r="V235" s="188"/>
      <c r="W235" s="188"/>
      <c r="X235" s="187">
        <v>1350</v>
      </c>
      <c r="Y235" s="187"/>
      <c r="Z235" s="187"/>
      <c r="AA235" s="187"/>
      <c r="AB235" s="185" t="s">
        <v>337</v>
      </c>
      <c r="AC235" s="185"/>
      <c r="AD235" s="185"/>
      <c r="AE235" s="185"/>
      <c r="AF235" s="185"/>
      <c r="AG235" s="185" t="s">
        <v>179</v>
      </c>
      <c r="AH235" s="185"/>
      <c r="AI235" s="185"/>
      <c r="AJ235" s="185"/>
      <c r="AK235" s="185"/>
      <c r="AL235" s="185"/>
      <c r="AM235" s="185" t="s">
        <v>332</v>
      </c>
      <c r="AN235" s="185"/>
      <c r="AP235" s="189">
        <v>419</v>
      </c>
      <c r="AQ235" s="189"/>
      <c r="AR235" s="189">
        <v>7</v>
      </c>
      <c r="AS235" s="189"/>
    </row>
    <row r="236" spans="2:45" ht="0.75" customHeight="1">
      <c r="B236" s="185"/>
      <c r="C236" s="185"/>
      <c r="P236" s="185"/>
      <c r="Q236" s="185"/>
      <c r="R236" s="185"/>
      <c r="S236" s="185"/>
      <c r="T236" s="185"/>
    </row>
    <row r="237" spans="2:45" ht="10.5" customHeight="1"/>
    <row r="238" spans="2:45" ht="3.75" customHeight="1"/>
    <row r="239" spans="2:45" ht="12" customHeight="1">
      <c r="B239" s="185" t="s">
        <v>481</v>
      </c>
      <c r="C239" s="185"/>
      <c r="D239" s="186">
        <v>43871</v>
      </c>
      <c r="E239" s="186"/>
      <c r="F239" s="186"/>
      <c r="G239" s="186"/>
      <c r="H239" s="185" t="s">
        <v>427</v>
      </c>
      <c r="I239" s="185"/>
      <c r="J239" s="185"/>
      <c r="K239" s="185"/>
      <c r="L239" s="185"/>
      <c r="M239" s="185"/>
      <c r="N239" s="187">
        <v>855</v>
      </c>
      <c r="O239" s="187"/>
      <c r="P239" s="185" t="s">
        <v>482</v>
      </c>
      <c r="Q239" s="185"/>
      <c r="R239" s="185"/>
      <c r="S239" s="185"/>
      <c r="T239" s="185"/>
      <c r="U239" s="188">
        <v>43867</v>
      </c>
      <c r="V239" s="188"/>
      <c r="W239" s="188"/>
      <c r="X239" s="187">
        <v>855</v>
      </c>
      <c r="Y239" s="187"/>
      <c r="Z239" s="187"/>
      <c r="AA239" s="187"/>
      <c r="AB239" s="185" t="s">
        <v>361</v>
      </c>
      <c r="AC239" s="185"/>
      <c r="AD239" s="185"/>
      <c r="AE239" s="185"/>
      <c r="AF239" s="185"/>
      <c r="AG239" s="185" t="s">
        <v>167</v>
      </c>
      <c r="AH239" s="185"/>
      <c r="AI239" s="185"/>
      <c r="AJ239" s="185"/>
      <c r="AK239" s="185"/>
      <c r="AL239" s="185"/>
      <c r="AM239" s="185" t="s">
        <v>332</v>
      </c>
      <c r="AN239" s="185"/>
      <c r="AP239" s="189">
        <v>419</v>
      </c>
      <c r="AQ239" s="189"/>
      <c r="AR239" s="189">
        <v>2</v>
      </c>
      <c r="AS239" s="189"/>
    </row>
    <row r="240" spans="2:45" ht="0.75" customHeight="1">
      <c r="B240" s="185"/>
      <c r="C240" s="185"/>
      <c r="P240" s="185"/>
      <c r="Q240" s="185"/>
      <c r="R240" s="185"/>
      <c r="S240" s="185"/>
      <c r="T240" s="185"/>
    </row>
    <row r="241" spans="2:45" ht="10.5" customHeight="1"/>
    <row r="242" spans="2:45" ht="3.75" customHeight="1"/>
    <row r="243" spans="2:45" ht="12" customHeight="1">
      <c r="B243" s="185" t="s">
        <v>483</v>
      </c>
      <c r="C243" s="185"/>
      <c r="D243" s="186">
        <v>43871</v>
      </c>
      <c r="E243" s="186"/>
      <c r="F243" s="186"/>
      <c r="G243" s="186"/>
      <c r="H243" s="185" t="s">
        <v>430</v>
      </c>
      <c r="I243" s="185"/>
      <c r="J243" s="185"/>
      <c r="K243" s="185"/>
      <c r="L243" s="185"/>
      <c r="M243" s="185"/>
      <c r="N243" s="187">
        <v>240</v>
      </c>
      <c r="O243" s="187"/>
      <c r="P243" s="185" t="s">
        <v>484</v>
      </c>
      <c r="Q243" s="185"/>
      <c r="R243" s="185"/>
      <c r="S243" s="185"/>
      <c r="T243" s="185"/>
      <c r="U243" s="188">
        <v>43862</v>
      </c>
      <c r="V243" s="188"/>
      <c r="W243" s="188"/>
      <c r="X243" s="187">
        <v>240</v>
      </c>
      <c r="Y243" s="187"/>
      <c r="Z243" s="187"/>
      <c r="AA243" s="187"/>
      <c r="AB243" s="185" t="s">
        <v>365</v>
      </c>
      <c r="AC243" s="185"/>
      <c r="AD243" s="185"/>
      <c r="AE243" s="185"/>
      <c r="AF243" s="185"/>
      <c r="AG243" s="185" t="s">
        <v>149</v>
      </c>
      <c r="AH243" s="185"/>
      <c r="AI243" s="185"/>
      <c r="AJ243" s="185"/>
      <c r="AK243" s="185"/>
      <c r="AL243" s="185"/>
      <c r="AM243" s="185" t="s">
        <v>332</v>
      </c>
      <c r="AN243" s="185"/>
      <c r="AP243" s="189">
        <v>419</v>
      </c>
      <c r="AQ243" s="189"/>
      <c r="AR243" s="189">
        <v>13</v>
      </c>
      <c r="AS243" s="189"/>
    </row>
    <row r="244" spans="2:45" ht="0.75" customHeight="1">
      <c r="B244" s="185"/>
      <c r="C244" s="185"/>
      <c r="P244" s="185"/>
      <c r="Q244" s="185"/>
      <c r="R244" s="185"/>
      <c r="S244" s="185"/>
      <c r="T244" s="185"/>
    </row>
    <row r="245" spans="2:45" ht="10.5" customHeight="1"/>
    <row r="246" spans="2:45" ht="3.75" customHeight="1"/>
    <row r="247" spans="2:45" ht="12" customHeight="1">
      <c r="B247" s="185" t="s">
        <v>485</v>
      </c>
      <c r="C247" s="185"/>
      <c r="D247" s="186">
        <v>43871</v>
      </c>
      <c r="E247" s="186"/>
      <c r="F247" s="186"/>
      <c r="G247" s="186"/>
      <c r="H247" s="185" t="s">
        <v>363</v>
      </c>
      <c r="I247" s="185"/>
      <c r="J247" s="185"/>
      <c r="K247" s="185"/>
      <c r="L247" s="185"/>
      <c r="M247" s="185"/>
      <c r="N247" s="187">
        <v>117.85</v>
      </c>
      <c r="O247" s="187"/>
      <c r="P247" s="185" t="s">
        <v>486</v>
      </c>
      <c r="Q247" s="185"/>
      <c r="R247" s="185"/>
      <c r="S247" s="185"/>
      <c r="T247" s="185"/>
      <c r="U247" s="188">
        <v>43859</v>
      </c>
      <c r="V247" s="188"/>
      <c r="W247" s="188"/>
      <c r="X247" s="187">
        <v>117.85</v>
      </c>
      <c r="Y247" s="187"/>
      <c r="Z247" s="187"/>
      <c r="AA247" s="187"/>
      <c r="AB247" s="185" t="s">
        <v>365</v>
      </c>
      <c r="AC247" s="185"/>
      <c r="AD247" s="185"/>
      <c r="AE247" s="185"/>
      <c r="AF247" s="185"/>
      <c r="AG247" s="185" t="s">
        <v>149</v>
      </c>
      <c r="AH247" s="185"/>
      <c r="AI247" s="185"/>
      <c r="AJ247" s="185"/>
      <c r="AK247" s="185"/>
      <c r="AL247" s="185"/>
      <c r="AM247" s="185" t="s">
        <v>332</v>
      </c>
      <c r="AN247" s="185"/>
      <c r="AP247" s="189">
        <v>419</v>
      </c>
      <c r="AQ247" s="189"/>
      <c r="AR247" s="189">
        <v>9</v>
      </c>
      <c r="AS247" s="189"/>
    </row>
    <row r="248" spans="2:45" ht="0.75" customHeight="1">
      <c r="B248" s="185"/>
      <c r="C248" s="185"/>
      <c r="P248" s="185"/>
      <c r="Q248" s="185"/>
      <c r="R248" s="185"/>
      <c r="S248" s="185"/>
      <c r="T248" s="185"/>
    </row>
    <row r="249" spans="2:45" ht="10.5" customHeight="1"/>
    <row r="250" spans="2:45" ht="3.75" customHeight="1"/>
    <row r="251" spans="2:45" ht="12" customHeight="1">
      <c r="B251" s="185" t="s">
        <v>487</v>
      </c>
      <c r="C251" s="185"/>
      <c r="D251" s="186">
        <v>43871</v>
      </c>
      <c r="E251" s="186"/>
      <c r="F251" s="186"/>
      <c r="G251" s="186"/>
      <c r="H251" s="185" t="s">
        <v>363</v>
      </c>
      <c r="I251" s="185"/>
      <c r="J251" s="185"/>
      <c r="K251" s="185"/>
      <c r="L251" s="185"/>
      <c r="M251" s="185"/>
      <c r="N251" s="187">
        <v>66.58</v>
      </c>
      <c r="O251" s="187"/>
      <c r="P251" s="185" t="s">
        <v>488</v>
      </c>
      <c r="Q251" s="185"/>
      <c r="R251" s="185"/>
      <c r="S251" s="185"/>
      <c r="T251" s="185"/>
      <c r="U251" s="188">
        <v>43859</v>
      </c>
      <c r="V251" s="188"/>
      <c r="W251" s="188"/>
      <c r="X251" s="187">
        <v>66.58</v>
      </c>
      <c r="Y251" s="187"/>
      <c r="Z251" s="187"/>
      <c r="AA251" s="187"/>
      <c r="AB251" s="185" t="s">
        <v>365</v>
      </c>
      <c r="AC251" s="185"/>
      <c r="AD251" s="185"/>
      <c r="AE251" s="185"/>
      <c r="AF251" s="185"/>
      <c r="AG251" s="185" t="s">
        <v>149</v>
      </c>
      <c r="AH251" s="185"/>
      <c r="AI251" s="185"/>
      <c r="AJ251" s="185"/>
      <c r="AK251" s="185"/>
      <c r="AL251" s="185"/>
      <c r="AM251" s="185" t="s">
        <v>332</v>
      </c>
      <c r="AN251" s="185"/>
      <c r="AP251" s="189">
        <v>419</v>
      </c>
      <c r="AQ251" s="189"/>
      <c r="AR251" s="189">
        <v>11</v>
      </c>
      <c r="AS251" s="189"/>
    </row>
    <row r="252" spans="2:45" ht="0.75" customHeight="1">
      <c r="B252" s="185"/>
      <c r="C252" s="185"/>
      <c r="P252" s="185"/>
      <c r="Q252" s="185"/>
      <c r="R252" s="185"/>
      <c r="S252" s="185"/>
      <c r="T252" s="185"/>
    </row>
    <row r="253" spans="2:45" ht="10.5" customHeight="1"/>
    <row r="254" spans="2:45" ht="3.75" customHeight="1"/>
    <row r="255" spans="2:45" ht="12" customHeight="1">
      <c r="B255" s="185" t="s">
        <v>489</v>
      </c>
      <c r="C255" s="185"/>
      <c r="D255" s="186">
        <v>43871</v>
      </c>
      <c r="E255" s="186"/>
      <c r="F255" s="186"/>
      <c r="G255" s="186"/>
      <c r="H255" s="185" t="s">
        <v>363</v>
      </c>
      <c r="I255" s="185"/>
      <c r="J255" s="185"/>
      <c r="K255" s="185"/>
      <c r="L255" s="185"/>
      <c r="M255" s="185"/>
      <c r="N255" s="187">
        <v>69.849999999999994</v>
      </c>
      <c r="O255" s="187"/>
      <c r="P255" s="185" t="s">
        <v>490</v>
      </c>
      <c r="Q255" s="185"/>
      <c r="R255" s="185"/>
      <c r="S255" s="185"/>
      <c r="T255" s="185"/>
      <c r="U255" s="188">
        <v>43859</v>
      </c>
      <c r="V255" s="188"/>
      <c r="W255" s="188"/>
      <c r="X255" s="187">
        <v>69.849999999999994</v>
      </c>
      <c r="Y255" s="187"/>
      <c r="Z255" s="187"/>
      <c r="AA255" s="187"/>
      <c r="AB255" s="185" t="s">
        <v>365</v>
      </c>
      <c r="AC255" s="185"/>
      <c r="AD255" s="185"/>
      <c r="AE255" s="185"/>
      <c r="AF255" s="185"/>
      <c r="AG255" s="185" t="s">
        <v>149</v>
      </c>
      <c r="AH255" s="185"/>
      <c r="AI255" s="185"/>
      <c r="AJ255" s="185"/>
      <c r="AK255" s="185"/>
      <c r="AL255" s="185"/>
      <c r="AM255" s="185" t="s">
        <v>332</v>
      </c>
      <c r="AN255" s="185"/>
      <c r="AP255" s="189">
        <v>419</v>
      </c>
      <c r="AQ255" s="189"/>
      <c r="AR255" s="189">
        <v>8</v>
      </c>
      <c r="AS255" s="189"/>
    </row>
    <row r="256" spans="2:45" ht="0.75" customHeight="1">
      <c r="B256" s="185"/>
      <c r="C256" s="185"/>
      <c r="P256" s="185"/>
      <c r="Q256" s="185"/>
      <c r="R256" s="185"/>
      <c r="S256" s="185"/>
      <c r="T256" s="185"/>
    </row>
    <row r="257" spans="2:45" ht="10.5" customHeight="1"/>
    <row r="258" spans="2:45" ht="3.75" customHeight="1"/>
    <row r="259" spans="2:45" ht="12" customHeight="1">
      <c r="B259" s="185" t="s">
        <v>491</v>
      </c>
      <c r="C259" s="185"/>
      <c r="D259" s="186">
        <v>43871</v>
      </c>
      <c r="E259" s="186"/>
      <c r="F259" s="186"/>
      <c r="G259" s="186"/>
      <c r="H259" s="185" t="s">
        <v>363</v>
      </c>
      <c r="I259" s="185"/>
      <c r="J259" s="185"/>
      <c r="K259" s="185"/>
      <c r="L259" s="185"/>
      <c r="M259" s="185"/>
      <c r="N259" s="187">
        <v>84.46</v>
      </c>
      <c r="O259" s="187"/>
      <c r="P259" s="185" t="s">
        <v>492</v>
      </c>
      <c r="Q259" s="185"/>
      <c r="R259" s="185"/>
      <c r="S259" s="185"/>
      <c r="T259" s="185"/>
      <c r="U259" s="188">
        <v>43859</v>
      </c>
      <c r="V259" s="188"/>
      <c r="W259" s="188"/>
      <c r="X259" s="187">
        <v>84.46</v>
      </c>
      <c r="Y259" s="187"/>
      <c r="Z259" s="187"/>
      <c r="AA259" s="187"/>
      <c r="AB259" s="185" t="s">
        <v>365</v>
      </c>
      <c r="AC259" s="185"/>
      <c r="AD259" s="185"/>
      <c r="AE259" s="185"/>
      <c r="AF259" s="185"/>
      <c r="AG259" s="185" t="s">
        <v>149</v>
      </c>
      <c r="AH259" s="185"/>
      <c r="AI259" s="185"/>
      <c r="AJ259" s="185"/>
      <c r="AK259" s="185"/>
      <c r="AL259" s="185"/>
      <c r="AM259" s="185" t="s">
        <v>332</v>
      </c>
      <c r="AN259" s="185"/>
      <c r="AP259" s="189">
        <v>419</v>
      </c>
      <c r="AQ259" s="189"/>
      <c r="AR259" s="189">
        <v>18</v>
      </c>
      <c r="AS259" s="189"/>
    </row>
    <row r="260" spans="2:45" ht="0.75" customHeight="1">
      <c r="B260" s="185"/>
      <c r="C260" s="185"/>
      <c r="P260" s="185"/>
      <c r="Q260" s="185"/>
      <c r="R260" s="185"/>
      <c r="S260" s="185"/>
      <c r="T260" s="185"/>
    </row>
    <row r="261" spans="2:45" ht="10.5" customHeight="1"/>
    <row r="262" spans="2:45" ht="3.75" customHeight="1"/>
    <row r="263" spans="2:45" ht="12" customHeight="1">
      <c r="B263" s="185" t="s">
        <v>493</v>
      </c>
      <c r="C263" s="185"/>
      <c r="D263" s="186">
        <v>43871</v>
      </c>
      <c r="E263" s="186"/>
      <c r="F263" s="186"/>
      <c r="G263" s="186"/>
      <c r="H263" s="185" t="s">
        <v>363</v>
      </c>
      <c r="I263" s="185"/>
      <c r="J263" s="185"/>
      <c r="K263" s="185"/>
      <c r="L263" s="185"/>
      <c r="M263" s="185"/>
      <c r="N263" s="187">
        <v>59.71</v>
      </c>
      <c r="O263" s="187"/>
      <c r="P263" s="185" t="s">
        <v>494</v>
      </c>
      <c r="Q263" s="185"/>
      <c r="R263" s="185"/>
      <c r="S263" s="185"/>
      <c r="T263" s="185"/>
      <c r="U263" s="188">
        <v>43859</v>
      </c>
      <c r="V263" s="188"/>
      <c r="W263" s="188"/>
      <c r="X263" s="187">
        <v>59.71</v>
      </c>
      <c r="Y263" s="187"/>
      <c r="Z263" s="187"/>
      <c r="AA263" s="187"/>
      <c r="AB263" s="185" t="s">
        <v>365</v>
      </c>
      <c r="AC263" s="185"/>
      <c r="AD263" s="185"/>
      <c r="AE263" s="185"/>
      <c r="AF263" s="185"/>
      <c r="AG263" s="185" t="s">
        <v>149</v>
      </c>
      <c r="AH263" s="185"/>
      <c r="AI263" s="185"/>
      <c r="AJ263" s="185"/>
      <c r="AK263" s="185"/>
      <c r="AL263" s="185"/>
      <c r="AM263" s="185" t="s">
        <v>332</v>
      </c>
      <c r="AN263" s="185"/>
      <c r="AP263" s="189">
        <v>419</v>
      </c>
      <c r="AQ263" s="189"/>
      <c r="AR263" s="189">
        <v>10</v>
      </c>
      <c r="AS263" s="189"/>
    </row>
    <row r="264" spans="2:45" ht="0.75" customHeight="1">
      <c r="B264" s="185"/>
      <c r="C264" s="185"/>
      <c r="P264" s="185"/>
      <c r="Q264" s="185"/>
      <c r="R264" s="185"/>
      <c r="S264" s="185"/>
      <c r="T264" s="185"/>
    </row>
    <row r="265" spans="2:45" ht="10.5" customHeight="1"/>
    <row r="266" spans="2:45" ht="3.75" customHeight="1"/>
    <row r="267" spans="2:45" ht="12" customHeight="1">
      <c r="B267" s="185" t="s">
        <v>495</v>
      </c>
      <c r="C267" s="185"/>
      <c r="D267" s="186">
        <v>43871</v>
      </c>
      <c r="E267" s="186"/>
      <c r="F267" s="186"/>
      <c r="G267" s="186"/>
      <c r="H267" s="185" t="s">
        <v>363</v>
      </c>
      <c r="I267" s="185"/>
      <c r="J267" s="185"/>
      <c r="K267" s="185"/>
      <c r="L267" s="185"/>
      <c r="M267" s="185"/>
      <c r="N267" s="187">
        <v>52.72</v>
      </c>
      <c r="O267" s="187"/>
      <c r="P267" s="185" t="s">
        <v>496</v>
      </c>
      <c r="Q267" s="185"/>
      <c r="R267" s="185"/>
      <c r="S267" s="185"/>
      <c r="T267" s="185"/>
      <c r="U267" s="188">
        <v>43859</v>
      </c>
      <c r="V267" s="188"/>
      <c r="W267" s="188"/>
      <c r="X267" s="187">
        <v>52.72</v>
      </c>
      <c r="Y267" s="187"/>
      <c r="Z267" s="187"/>
      <c r="AA267" s="187"/>
      <c r="AB267" s="185" t="s">
        <v>365</v>
      </c>
      <c r="AC267" s="185"/>
      <c r="AD267" s="185"/>
      <c r="AE267" s="185"/>
      <c r="AF267" s="185"/>
      <c r="AG267" s="185" t="s">
        <v>149</v>
      </c>
      <c r="AH267" s="185"/>
      <c r="AI267" s="185"/>
      <c r="AJ267" s="185"/>
      <c r="AK267" s="185"/>
      <c r="AL267" s="185"/>
      <c r="AM267" s="185" t="s">
        <v>332</v>
      </c>
      <c r="AN267" s="185"/>
      <c r="AP267" s="189">
        <v>419</v>
      </c>
      <c r="AQ267" s="189"/>
      <c r="AR267" s="189">
        <v>15</v>
      </c>
      <c r="AS267" s="189"/>
    </row>
    <row r="268" spans="2:45" ht="0.75" customHeight="1">
      <c r="B268" s="185"/>
      <c r="C268" s="185"/>
      <c r="P268" s="185"/>
      <c r="Q268" s="185"/>
      <c r="R268" s="185"/>
      <c r="S268" s="185"/>
      <c r="T268" s="185"/>
    </row>
    <row r="269" spans="2:45" ht="10.5" customHeight="1"/>
    <row r="270" spans="2:45" ht="3.75" customHeight="1"/>
    <row r="271" spans="2:45" ht="12" customHeight="1">
      <c r="B271" s="185" t="s">
        <v>497</v>
      </c>
      <c r="C271" s="185"/>
      <c r="D271" s="186">
        <v>43871</v>
      </c>
      <c r="E271" s="186"/>
      <c r="F271" s="186"/>
      <c r="G271" s="186"/>
      <c r="H271" s="185" t="s">
        <v>363</v>
      </c>
      <c r="I271" s="185"/>
      <c r="J271" s="185"/>
      <c r="K271" s="185"/>
      <c r="L271" s="185"/>
      <c r="M271" s="185"/>
      <c r="N271" s="187">
        <v>110.05</v>
      </c>
      <c r="O271" s="187"/>
      <c r="P271" s="185" t="s">
        <v>498</v>
      </c>
      <c r="Q271" s="185"/>
      <c r="R271" s="185"/>
      <c r="S271" s="185"/>
      <c r="T271" s="185"/>
      <c r="U271" s="188">
        <v>43859</v>
      </c>
      <c r="V271" s="188"/>
      <c r="W271" s="188"/>
      <c r="X271" s="187">
        <v>110.05</v>
      </c>
      <c r="Y271" s="187"/>
      <c r="Z271" s="187"/>
      <c r="AA271" s="187"/>
      <c r="AB271" s="185" t="s">
        <v>365</v>
      </c>
      <c r="AC271" s="185"/>
      <c r="AD271" s="185"/>
      <c r="AE271" s="185"/>
      <c r="AF271" s="185"/>
      <c r="AG271" s="185" t="s">
        <v>149</v>
      </c>
      <c r="AH271" s="185"/>
      <c r="AI271" s="185"/>
      <c r="AJ271" s="185"/>
      <c r="AK271" s="185"/>
      <c r="AL271" s="185"/>
      <c r="AM271" s="185" t="s">
        <v>332</v>
      </c>
      <c r="AN271" s="185"/>
      <c r="AP271" s="189">
        <v>419</v>
      </c>
      <c r="AQ271" s="189"/>
      <c r="AR271" s="189">
        <v>17</v>
      </c>
      <c r="AS271" s="189"/>
    </row>
    <row r="272" spans="2:45" ht="0.75" customHeight="1">
      <c r="B272" s="185"/>
      <c r="C272" s="185"/>
      <c r="P272" s="185"/>
      <c r="Q272" s="185"/>
      <c r="R272" s="185"/>
      <c r="S272" s="185"/>
      <c r="T272" s="185"/>
    </row>
    <row r="273" spans="2:45" ht="10.5" customHeight="1"/>
    <row r="274" spans="2:45" ht="3.75" customHeight="1"/>
    <row r="275" spans="2:45" ht="12" customHeight="1">
      <c r="B275" s="185" t="s">
        <v>499</v>
      </c>
      <c r="C275" s="185"/>
      <c r="D275" s="186">
        <v>43871</v>
      </c>
      <c r="E275" s="186"/>
      <c r="F275" s="186"/>
      <c r="G275" s="186"/>
      <c r="H275" s="185" t="s">
        <v>363</v>
      </c>
      <c r="I275" s="185"/>
      <c r="J275" s="185"/>
      <c r="K275" s="185"/>
      <c r="L275" s="185"/>
      <c r="M275" s="185"/>
      <c r="N275" s="187">
        <v>17.100000000000001</v>
      </c>
      <c r="O275" s="187"/>
      <c r="P275" s="185" t="s">
        <v>500</v>
      </c>
      <c r="Q275" s="185"/>
      <c r="R275" s="185"/>
      <c r="S275" s="185"/>
      <c r="T275" s="185"/>
      <c r="U275" s="188">
        <v>43859</v>
      </c>
      <c r="V275" s="188"/>
      <c r="W275" s="188"/>
      <c r="X275" s="187">
        <v>17.100000000000001</v>
      </c>
      <c r="Y275" s="187"/>
      <c r="Z275" s="187"/>
      <c r="AA275" s="187"/>
      <c r="AB275" s="185" t="s">
        <v>365</v>
      </c>
      <c r="AC275" s="185"/>
      <c r="AD275" s="185"/>
      <c r="AE275" s="185"/>
      <c r="AF275" s="185"/>
      <c r="AG275" s="185" t="s">
        <v>149</v>
      </c>
      <c r="AH275" s="185"/>
      <c r="AI275" s="185"/>
      <c r="AJ275" s="185"/>
      <c r="AK275" s="185"/>
      <c r="AL275" s="185"/>
      <c r="AM275" s="185" t="s">
        <v>332</v>
      </c>
      <c r="AN275" s="185"/>
      <c r="AP275" s="189">
        <v>419</v>
      </c>
      <c r="AQ275" s="189"/>
      <c r="AR275" s="189">
        <v>16</v>
      </c>
      <c r="AS275" s="189"/>
    </row>
    <row r="276" spans="2:45" ht="0.75" customHeight="1">
      <c r="B276" s="185"/>
      <c r="C276" s="185"/>
      <c r="P276" s="185"/>
      <c r="Q276" s="185"/>
      <c r="R276" s="185"/>
      <c r="S276" s="185"/>
      <c r="T276" s="185"/>
    </row>
    <row r="277" spans="2:45" ht="10.5" customHeight="1"/>
    <row r="278" spans="2:45" ht="3.75" customHeight="1"/>
    <row r="279" spans="2:45" ht="12" customHeight="1">
      <c r="B279" s="185" t="s">
        <v>501</v>
      </c>
      <c r="C279" s="185"/>
      <c r="D279" s="186">
        <v>43871</v>
      </c>
      <c r="E279" s="186"/>
      <c r="F279" s="186"/>
      <c r="G279" s="186"/>
      <c r="H279" s="185" t="s">
        <v>363</v>
      </c>
      <c r="I279" s="185"/>
      <c r="J279" s="185"/>
      <c r="K279" s="185"/>
      <c r="L279" s="185"/>
      <c r="M279" s="185"/>
      <c r="N279" s="187">
        <v>57.17</v>
      </c>
      <c r="O279" s="187"/>
      <c r="P279" s="185" t="s">
        <v>502</v>
      </c>
      <c r="Q279" s="185"/>
      <c r="R279" s="185"/>
      <c r="S279" s="185"/>
      <c r="T279" s="185"/>
      <c r="U279" s="188">
        <v>43859</v>
      </c>
      <c r="V279" s="188"/>
      <c r="W279" s="188"/>
      <c r="X279" s="187">
        <v>57.17</v>
      </c>
      <c r="Y279" s="187"/>
      <c r="Z279" s="187"/>
      <c r="AA279" s="187"/>
      <c r="AB279" s="185" t="s">
        <v>365</v>
      </c>
      <c r="AC279" s="185"/>
      <c r="AD279" s="185"/>
      <c r="AE279" s="185"/>
      <c r="AF279" s="185"/>
      <c r="AG279" s="185" t="s">
        <v>149</v>
      </c>
      <c r="AH279" s="185"/>
      <c r="AI279" s="185"/>
      <c r="AJ279" s="185"/>
      <c r="AK279" s="185"/>
      <c r="AL279" s="185"/>
      <c r="AM279" s="185" t="s">
        <v>332</v>
      </c>
      <c r="AN279" s="185"/>
      <c r="AP279" s="189">
        <v>419</v>
      </c>
      <c r="AQ279" s="189"/>
      <c r="AR279" s="189">
        <v>12</v>
      </c>
      <c r="AS279" s="189"/>
    </row>
    <row r="280" spans="2:45" ht="0.75" customHeight="1">
      <c r="B280" s="185"/>
      <c r="C280" s="185"/>
      <c r="P280" s="185"/>
      <c r="Q280" s="185"/>
      <c r="R280" s="185"/>
      <c r="S280" s="185"/>
      <c r="T280" s="185"/>
    </row>
    <row r="281" spans="2:45" ht="10.5" customHeight="1"/>
    <row r="282" spans="2:45" ht="3.75" customHeight="1"/>
    <row r="283" spans="2:45" ht="12" customHeight="1">
      <c r="B283" s="185" t="s">
        <v>503</v>
      </c>
      <c r="C283" s="185"/>
      <c r="D283" s="186">
        <v>43871</v>
      </c>
      <c r="E283" s="186"/>
      <c r="F283" s="186"/>
      <c r="G283" s="186"/>
      <c r="H283" s="185" t="s">
        <v>504</v>
      </c>
      <c r="I283" s="185"/>
      <c r="J283" s="185"/>
      <c r="K283" s="185"/>
      <c r="L283" s="185"/>
      <c r="M283" s="185"/>
      <c r="N283" s="187">
        <v>2550</v>
      </c>
      <c r="O283" s="187"/>
      <c r="P283" s="185" t="s">
        <v>505</v>
      </c>
      <c r="Q283" s="185"/>
      <c r="R283" s="185"/>
      <c r="S283" s="185"/>
      <c r="T283" s="185"/>
      <c r="U283" s="188">
        <v>43865</v>
      </c>
      <c r="V283" s="188"/>
      <c r="W283" s="188"/>
      <c r="X283" s="187">
        <v>2550</v>
      </c>
      <c r="Y283" s="187"/>
      <c r="Z283" s="187"/>
      <c r="AA283" s="187"/>
      <c r="AB283" s="185" t="s">
        <v>395</v>
      </c>
      <c r="AC283" s="185"/>
      <c r="AD283" s="185"/>
      <c r="AE283" s="185"/>
      <c r="AF283" s="185"/>
      <c r="AG283" s="185" t="s">
        <v>171</v>
      </c>
      <c r="AH283" s="185"/>
      <c r="AI283" s="185"/>
      <c r="AJ283" s="185"/>
      <c r="AK283" s="185"/>
      <c r="AL283" s="185"/>
      <c r="AM283" s="185" t="s">
        <v>332</v>
      </c>
      <c r="AN283" s="185"/>
      <c r="AP283" s="189">
        <v>419</v>
      </c>
      <c r="AQ283" s="189"/>
      <c r="AR283" s="189">
        <v>3</v>
      </c>
      <c r="AS283" s="189"/>
    </row>
    <row r="284" spans="2:45" ht="0.75" customHeight="1">
      <c r="B284" s="185"/>
      <c r="C284" s="185"/>
      <c r="P284" s="185"/>
      <c r="Q284" s="185"/>
      <c r="R284" s="185"/>
      <c r="S284" s="185"/>
      <c r="T284" s="185"/>
    </row>
    <row r="285" spans="2:45" ht="10.5" customHeight="1"/>
    <row r="286" spans="2:45" ht="3.75" customHeight="1"/>
    <row r="287" spans="2:45" ht="12" customHeight="1">
      <c r="B287" s="185" t="s">
        <v>506</v>
      </c>
      <c r="C287" s="185"/>
      <c r="D287" s="186">
        <v>43871</v>
      </c>
      <c r="E287" s="186"/>
      <c r="F287" s="186"/>
      <c r="G287" s="186"/>
      <c r="H287" s="185" t="s">
        <v>387</v>
      </c>
      <c r="I287" s="185"/>
      <c r="J287" s="185"/>
      <c r="K287" s="185"/>
      <c r="L287" s="185"/>
      <c r="M287" s="185"/>
      <c r="N287" s="187">
        <v>559.86</v>
      </c>
      <c r="O287" s="187"/>
      <c r="P287" s="185" t="s">
        <v>507</v>
      </c>
      <c r="Q287" s="185"/>
      <c r="R287" s="185"/>
      <c r="S287" s="185"/>
      <c r="T287" s="185"/>
      <c r="U287" s="188">
        <v>43853</v>
      </c>
      <c r="V287" s="188"/>
      <c r="W287" s="188"/>
      <c r="X287" s="187">
        <v>559.86</v>
      </c>
      <c r="Y287" s="187"/>
      <c r="Z287" s="187"/>
      <c r="AA287" s="187"/>
      <c r="AB287" s="185" t="s">
        <v>365</v>
      </c>
      <c r="AC287" s="185"/>
      <c r="AD287" s="185"/>
      <c r="AE287" s="185"/>
      <c r="AF287" s="185"/>
      <c r="AG287" s="185" t="s">
        <v>149</v>
      </c>
      <c r="AH287" s="185"/>
      <c r="AI287" s="185"/>
      <c r="AJ287" s="185"/>
      <c r="AK287" s="185"/>
      <c r="AL287" s="185"/>
      <c r="AM287" s="185" t="s">
        <v>332</v>
      </c>
      <c r="AN287" s="185"/>
      <c r="AP287" s="189">
        <v>419</v>
      </c>
      <c r="AQ287" s="189"/>
      <c r="AR287" s="189">
        <v>14</v>
      </c>
      <c r="AS287" s="189"/>
    </row>
    <row r="288" spans="2:45" ht="0.75" customHeight="1">
      <c r="B288" s="185"/>
      <c r="C288" s="185"/>
      <c r="P288" s="185"/>
      <c r="Q288" s="185"/>
      <c r="R288" s="185"/>
      <c r="S288" s="185"/>
      <c r="T288" s="185"/>
    </row>
    <row r="289" spans="2:45" ht="10.5" customHeight="1"/>
    <row r="290" spans="2:45" ht="3.75" customHeight="1"/>
    <row r="291" spans="2:45" ht="9" customHeight="1">
      <c r="B291" s="185" t="s">
        <v>508</v>
      </c>
      <c r="C291" s="185"/>
      <c r="D291" s="186">
        <v>43871</v>
      </c>
      <c r="E291" s="186"/>
      <c r="F291" s="186"/>
      <c r="G291" s="186"/>
      <c r="H291" s="185" t="s">
        <v>444</v>
      </c>
      <c r="I291" s="185"/>
      <c r="J291" s="185"/>
      <c r="K291" s="185"/>
      <c r="L291" s="185"/>
      <c r="M291" s="185"/>
      <c r="N291" s="187">
        <v>511.57</v>
      </c>
      <c r="O291" s="187"/>
      <c r="P291" s="185" t="s">
        <v>509</v>
      </c>
      <c r="Q291" s="185"/>
      <c r="R291" s="185"/>
      <c r="S291" s="185"/>
      <c r="T291" s="185"/>
      <c r="U291" s="188">
        <v>43855</v>
      </c>
      <c r="V291" s="188"/>
      <c r="W291" s="188"/>
      <c r="X291" s="187">
        <v>377.68</v>
      </c>
      <c r="Y291" s="187"/>
      <c r="Z291" s="187"/>
      <c r="AA291" s="187"/>
      <c r="AB291" s="185" t="s">
        <v>385</v>
      </c>
      <c r="AC291" s="185"/>
      <c r="AD291" s="185"/>
      <c r="AE291" s="185"/>
      <c r="AF291" s="185"/>
      <c r="AG291" s="185" t="s">
        <v>126</v>
      </c>
      <c r="AH291" s="185"/>
      <c r="AI291" s="185"/>
      <c r="AJ291" s="185"/>
      <c r="AK291" s="185"/>
      <c r="AL291" s="185"/>
      <c r="AM291" s="185" t="s">
        <v>332</v>
      </c>
      <c r="AN291" s="185"/>
      <c r="AP291" s="189">
        <v>419</v>
      </c>
      <c r="AQ291" s="189"/>
      <c r="AR291" s="189">
        <v>4</v>
      </c>
      <c r="AS291" s="189"/>
    </row>
    <row r="292" spans="2:45" ht="1.5" customHeight="1">
      <c r="B292" s="185"/>
      <c r="C292" s="185"/>
      <c r="D292" s="186"/>
      <c r="E292" s="186"/>
      <c r="F292" s="186"/>
      <c r="G292" s="186"/>
      <c r="H292" s="185"/>
      <c r="I292" s="185"/>
      <c r="J292" s="185"/>
      <c r="K292" s="185"/>
      <c r="L292" s="185"/>
      <c r="M292" s="185"/>
      <c r="N292" s="187"/>
      <c r="O292" s="187"/>
      <c r="P292" s="185"/>
      <c r="Q292" s="185"/>
      <c r="R292" s="185"/>
      <c r="S292" s="185"/>
      <c r="T292" s="185"/>
      <c r="U292" s="188"/>
      <c r="V292" s="188"/>
      <c r="W292" s="188"/>
      <c r="X292" s="190"/>
      <c r="Y292" s="190"/>
      <c r="Z292" s="190"/>
      <c r="AA292" s="190"/>
      <c r="AB292" s="190"/>
      <c r="AC292" s="190"/>
      <c r="AD292" s="190"/>
      <c r="AE292" s="190"/>
      <c r="AF292" s="190"/>
      <c r="AG292" s="190"/>
      <c r="AH292" s="190"/>
      <c r="AI292" s="190"/>
      <c r="AJ292" s="190"/>
      <c r="AK292" s="190"/>
      <c r="AL292" s="190"/>
      <c r="AM292" s="190"/>
      <c r="AN292" s="190"/>
      <c r="AP292" s="190"/>
      <c r="AQ292" s="190"/>
      <c r="AR292" s="190"/>
      <c r="AS292" s="189"/>
    </row>
    <row r="293" spans="2:45" ht="3" customHeight="1">
      <c r="B293" s="185"/>
      <c r="C293" s="185"/>
      <c r="D293" s="186"/>
      <c r="E293" s="186"/>
      <c r="F293" s="186"/>
      <c r="G293" s="186"/>
      <c r="H293" s="185"/>
      <c r="I293" s="185"/>
      <c r="J293" s="185"/>
      <c r="K293" s="185"/>
      <c r="L293" s="185"/>
      <c r="M293" s="185"/>
      <c r="P293" s="185"/>
      <c r="Q293" s="185"/>
      <c r="R293" s="185"/>
      <c r="S293" s="185"/>
      <c r="T293" s="185"/>
      <c r="U293" s="188"/>
      <c r="V293" s="188"/>
      <c r="W293" s="188"/>
      <c r="X293" s="187">
        <v>99.26</v>
      </c>
      <c r="Y293" s="187"/>
      <c r="Z293" s="187"/>
      <c r="AA293" s="187"/>
      <c r="AB293" s="185" t="s">
        <v>385</v>
      </c>
      <c r="AC293" s="185"/>
      <c r="AD293" s="185"/>
      <c r="AE293" s="185"/>
      <c r="AF293" s="185"/>
      <c r="AG293" s="185" t="s">
        <v>126</v>
      </c>
      <c r="AH293" s="185"/>
      <c r="AI293" s="185"/>
      <c r="AJ293" s="185"/>
      <c r="AK293" s="185"/>
      <c r="AL293" s="185"/>
      <c r="AP293" s="190"/>
      <c r="AQ293" s="190"/>
      <c r="AR293" s="190"/>
      <c r="AS293" s="189"/>
    </row>
    <row r="294" spans="2:45" ht="10.5" customHeight="1">
      <c r="X294" s="187"/>
      <c r="Y294" s="187"/>
      <c r="Z294" s="187"/>
      <c r="AA294" s="187"/>
      <c r="AB294" s="185"/>
      <c r="AC294" s="185"/>
      <c r="AD294" s="185"/>
      <c r="AE294" s="185"/>
      <c r="AF294" s="185"/>
      <c r="AG294" s="185"/>
      <c r="AH294" s="185"/>
      <c r="AI294" s="185"/>
      <c r="AJ294" s="185"/>
      <c r="AK294" s="185"/>
      <c r="AL294" s="185"/>
    </row>
    <row r="295" spans="2:45" ht="6.75" customHeight="1"/>
    <row r="296" spans="2:45" ht="11.25" customHeight="1">
      <c r="X296" s="187">
        <v>34.630000000000003</v>
      </c>
      <c r="Y296" s="187"/>
      <c r="Z296" s="187"/>
      <c r="AA296" s="187"/>
      <c r="AB296" s="185" t="s">
        <v>385</v>
      </c>
      <c r="AC296" s="185"/>
      <c r="AD296" s="185"/>
      <c r="AE296" s="185"/>
      <c r="AF296" s="185"/>
      <c r="AG296" s="185" t="s">
        <v>126</v>
      </c>
      <c r="AH296" s="185"/>
      <c r="AI296" s="185"/>
      <c r="AJ296" s="185"/>
      <c r="AK296" s="185"/>
      <c r="AL296" s="185"/>
    </row>
    <row r="297" spans="2:45" ht="2.25" customHeight="1"/>
    <row r="298" spans="2:45" ht="9" customHeight="1"/>
    <row r="299" spans="2:45" ht="3.75" customHeight="1"/>
    <row r="300" spans="2:45" ht="12" customHeight="1">
      <c r="B300" s="185" t="s">
        <v>510</v>
      </c>
      <c r="C300" s="185"/>
      <c r="D300" s="186">
        <v>43871</v>
      </c>
      <c r="E300" s="186"/>
      <c r="F300" s="186"/>
      <c r="G300" s="186"/>
      <c r="H300" s="185" t="s">
        <v>511</v>
      </c>
      <c r="I300" s="185"/>
      <c r="J300" s="185"/>
      <c r="K300" s="185"/>
      <c r="L300" s="185"/>
      <c r="M300" s="185"/>
      <c r="N300" s="187">
        <v>54.15</v>
      </c>
      <c r="O300" s="187"/>
      <c r="P300" s="185" t="s">
        <v>512</v>
      </c>
      <c r="Q300" s="185"/>
      <c r="R300" s="185"/>
      <c r="S300" s="185"/>
      <c r="T300" s="185"/>
      <c r="U300" s="188">
        <v>43865</v>
      </c>
      <c r="V300" s="188"/>
      <c r="W300" s="188"/>
      <c r="X300" s="187">
        <v>54.15</v>
      </c>
      <c r="Y300" s="187"/>
      <c r="Z300" s="187"/>
      <c r="AA300" s="187"/>
      <c r="AB300" s="185" t="s">
        <v>513</v>
      </c>
      <c r="AC300" s="185"/>
      <c r="AD300" s="185"/>
      <c r="AE300" s="185"/>
      <c r="AF300" s="185"/>
      <c r="AG300" s="185" t="s">
        <v>163</v>
      </c>
      <c r="AH300" s="185"/>
      <c r="AI300" s="185"/>
      <c r="AJ300" s="185"/>
      <c r="AK300" s="185"/>
      <c r="AL300" s="185"/>
      <c r="AM300" s="185" t="s">
        <v>332</v>
      </c>
      <c r="AN300" s="185"/>
      <c r="AP300" s="189">
        <v>419</v>
      </c>
      <c r="AQ300" s="189"/>
      <c r="AR300" s="189">
        <v>1</v>
      </c>
      <c r="AS300" s="189"/>
    </row>
    <row r="301" spans="2:45" ht="0.75" customHeight="1">
      <c r="B301" s="185"/>
      <c r="C301" s="185"/>
      <c r="P301" s="185"/>
      <c r="Q301" s="185"/>
      <c r="R301" s="185"/>
      <c r="S301" s="185"/>
      <c r="T301" s="185"/>
    </row>
    <row r="302" spans="2:45" ht="10.5" customHeight="1"/>
    <row r="303" spans="2:45" ht="12" customHeight="1" thickBot="1">
      <c r="N303" s="191" t="s">
        <v>514</v>
      </c>
      <c r="O303" s="191"/>
      <c r="Q303" s="192">
        <v>53763.41</v>
      </c>
      <c r="R303" s="192"/>
      <c r="S303" s="192"/>
      <c r="T303" s="192"/>
      <c r="U303" s="192"/>
    </row>
    <row r="304" spans="2:45" ht="25.5" customHeight="1" thickTop="1"/>
    <row r="305" spans="2:43" ht="13.5" customHeight="1">
      <c r="B305" s="180" t="s">
        <v>515</v>
      </c>
      <c r="C305" s="180"/>
      <c r="D305" s="180"/>
      <c r="E305" s="180"/>
      <c r="F305" s="180"/>
      <c r="G305" s="180"/>
    </row>
    <row r="306" spans="2:43" ht="4.5" customHeight="1"/>
    <row r="307" spans="2:43" ht="29.25" customHeight="1"/>
    <row r="308" spans="2:43" ht="9.75" customHeight="1">
      <c r="B308" s="181" t="s">
        <v>516</v>
      </c>
      <c r="C308" s="181"/>
      <c r="E308" s="181" t="s">
        <v>318</v>
      </c>
      <c r="F308" s="181"/>
      <c r="G308" s="181"/>
      <c r="J308" s="181" t="s">
        <v>517</v>
      </c>
      <c r="K308" s="181"/>
      <c r="O308" s="181" t="s">
        <v>518</v>
      </c>
      <c r="P308" s="181"/>
      <c r="Q308" s="181"/>
      <c r="Z308" s="183" t="s">
        <v>323</v>
      </c>
      <c r="AA308" s="183"/>
      <c r="AC308" s="181" t="s">
        <v>519</v>
      </c>
      <c r="AD308" s="181"/>
      <c r="AE308" s="181"/>
      <c r="AH308" s="193" t="s">
        <v>47</v>
      </c>
      <c r="AN308" s="181" t="s">
        <v>326</v>
      </c>
      <c r="AO308" s="181"/>
      <c r="AP308" s="181"/>
      <c r="AQ308" s="181"/>
    </row>
    <row r="309" spans="2:43" ht="6" customHeight="1"/>
    <row r="310" spans="2:43">
      <c r="B310" s="194">
        <v>50232</v>
      </c>
      <c r="C310" s="194"/>
      <c r="E310" s="186">
        <v>43840</v>
      </c>
      <c r="F310" s="186"/>
      <c r="G310" s="186"/>
      <c r="J310" s="185" t="s">
        <v>520</v>
      </c>
      <c r="K310" s="185"/>
      <c r="L310" s="185"/>
      <c r="M310" s="185"/>
      <c r="N310" s="185"/>
      <c r="O310" s="185" t="s">
        <v>520</v>
      </c>
      <c r="P310" s="185"/>
      <c r="Q310" s="185"/>
      <c r="R310" s="185"/>
      <c r="S310" s="185"/>
      <c r="T310" s="185"/>
      <c r="U310" s="185"/>
      <c r="Z310" s="195">
        <v>308.69</v>
      </c>
      <c r="AA310" s="195"/>
      <c r="AC310" s="185" t="s">
        <v>282</v>
      </c>
      <c r="AD310" s="185"/>
      <c r="AE310" s="185"/>
      <c r="AF310" s="185"/>
      <c r="AH310" s="185" t="s">
        <v>283</v>
      </c>
      <c r="AI310" s="185"/>
      <c r="AJ310" s="185" t="s">
        <v>521</v>
      </c>
      <c r="AK310" s="185"/>
      <c r="AL310" s="185"/>
      <c r="AN310" s="195">
        <v>2574</v>
      </c>
      <c r="AO310" s="195"/>
      <c r="AP310" s="195"/>
      <c r="AQ310" s="196">
        <v>1</v>
      </c>
    </row>
    <row r="311" spans="2:43">
      <c r="B311" s="194">
        <v>50232</v>
      </c>
      <c r="C311" s="194"/>
      <c r="E311" s="186">
        <v>43840</v>
      </c>
      <c r="F311" s="186"/>
      <c r="G311" s="186"/>
      <c r="J311" s="185" t="s">
        <v>520</v>
      </c>
      <c r="K311" s="185"/>
      <c r="L311" s="185"/>
      <c r="M311" s="185"/>
      <c r="N311" s="185"/>
      <c r="O311" s="185" t="s">
        <v>520</v>
      </c>
      <c r="P311" s="185"/>
      <c r="Q311" s="185"/>
      <c r="R311" s="185"/>
      <c r="S311" s="185"/>
      <c r="T311" s="185"/>
      <c r="U311" s="185"/>
      <c r="Z311" s="195">
        <v>-308.69</v>
      </c>
      <c r="AA311" s="195"/>
      <c r="AC311" s="185" t="s">
        <v>250</v>
      </c>
      <c r="AD311" s="185"/>
      <c r="AE311" s="185"/>
      <c r="AF311" s="185"/>
      <c r="AH311" s="185" t="s">
        <v>251</v>
      </c>
      <c r="AI311" s="185"/>
      <c r="AJ311" s="185" t="s">
        <v>521</v>
      </c>
      <c r="AK311" s="185"/>
      <c r="AL311" s="185"/>
      <c r="AN311" s="195">
        <v>2574</v>
      </c>
      <c r="AO311" s="195"/>
      <c r="AP311" s="195"/>
      <c r="AQ311" s="196">
        <v>1</v>
      </c>
    </row>
    <row r="312" spans="2:43">
      <c r="B312" s="194">
        <v>50233</v>
      </c>
      <c r="C312" s="194"/>
      <c r="E312" s="186">
        <v>43854</v>
      </c>
      <c r="F312" s="186"/>
      <c r="G312" s="186"/>
      <c r="J312" s="185" t="s">
        <v>522</v>
      </c>
      <c r="K312" s="185"/>
      <c r="L312" s="185"/>
      <c r="M312" s="185"/>
      <c r="N312" s="185"/>
      <c r="O312" s="185" t="s">
        <v>522</v>
      </c>
      <c r="P312" s="185"/>
      <c r="Q312" s="185"/>
      <c r="R312" s="185"/>
      <c r="S312" s="185"/>
      <c r="T312" s="185"/>
      <c r="U312" s="185"/>
      <c r="Z312" s="195">
        <v>-72.62</v>
      </c>
      <c r="AA312" s="195"/>
      <c r="AC312" s="185" t="s">
        <v>250</v>
      </c>
      <c r="AD312" s="185"/>
      <c r="AE312" s="185"/>
      <c r="AF312" s="185"/>
      <c r="AH312" s="185" t="s">
        <v>251</v>
      </c>
      <c r="AI312" s="185"/>
      <c r="AJ312" s="185" t="s">
        <v>523</v>
      </c>
      <c r="AK312" s="185"/>
      <c r="AL312" s="185"/>
      <c r="AN312" s="195">
        <v>2590</v>
      </c>
      <c r="AO312" s="195"/>
      <c r="AP312" s="195"/>
      <c r="AQ312" s="196">
        <v>1</v>
      </c>
    </row>
    <row r="313" spans="2:43">
      <c r="B313" s="194">
        <v>50233</v>
      </c>
      <c r="C313" s="194"/>
      <c r="E313" s="186">
        <v>43854</v>
      </c>
      <c r="F313" s="186"/>
      <c r="G313" s="186"/>
      <c r="J313" s="185" t="s">
        <v>522</v>
      </c>
      <c r="K313" s="185"/>
      <c r="L313" s="185"/>
      <c r="M313" s="185"/>
      <c r="N313" s="185"/>
      <c r="O313" s="185" t="s">
        <v>522</v>
      </c>
      <c r="P313" s="185"/>
      <c r="Q313" s="185"/>
      <c r="R313" s="185"/>
      <c r="S313" s="185"/>
      <c r="T313" s="185"/>
      <c r="U313" s="185"/>
      <c r="Z313" s="195">
        <v>72.62</v>
      </c>
      <c r="AA313" s="195"/>
      <c r="AC313" s="185" t="s">
        <v>282</v>
      </c>
      <c r="AD313" s="185"/>
      <c r="AE313" s="185"/>
      <c r="AF313" s="185"/>
      <c r="AH313" s="185" t="s">
        <v>283</v>
      </c>
      <c r="AI313" s="185"/>
      <c r="AJ313" s="185" t="s">
        <v>523</v>
      </c>
      <c r="AK313" s="185"/>
      <c r="AL313" s="185"/>
      <c r="AN313" s="195">
        <v>2590</v>
      </c>
      <c r="AO313" s="195"/>
      <c r="AP313" s="195"/>
      <c r="AQ313" s="196">
        <v>1</v>
      </c>
    </row>
    <row r="314" spans="2:43">
      <c r="B314" s="194">
        <v>50234</v>
      </c>
      <c r="C314" s="194"/>
      <c r="E314" s="186">
        <v>43854</v>
      </c>
      <c r="F314" s="186"/>
      <c r="G314" s="186"/>
      <c r="J314" s="185" t="s">
        <v>520</v>
      </c>
      <c r="K314" s="185"/>
      <c r="L314" s="185"/>
      <c r="M314" s="185"/>
      <c r="N314" s="185"/>
      <c r="O314" s="185" t="s">
        <v>520</v>
      </c>
      <c r="P314" s="185"/>
      <c r="Q314" s="185"/>
      <c r="R314" s="185"/>
      <c r="S314" s="185"/>
      <c r="T314" s="185"/>
      <c r="U314" s="185"/>
      <c r="Z314" s="195">
        <v>279.68</v>
      </c>
      <c r="AA314" s="195"/>
      <c r="AC314" s="185" t="s">
        <v>282</v>
      </c>
      <c r="AD314" s="185"/>
      <c r="AE314" s="185"/>
      <c r="AF314" s="185"/>
      <c r="AH314" s="185" t="s">
        <v>283</v>
      </c>
      <c r="AI314" s="185"/>
      <c r="AJ314" s="185" t="s">
        <v>521</v>
      </c>
      <c r="AK314" s="185"/>
      <c r="AL314" s="185"/>
      <c r="AN314" s="195">
        <v>2590</v>
      </c>
      <c r="AO314" s="195"/>
      <c r="AP314" s="195"/>
      <c r="AQ314" s="196">
        <v>2</v>
      </c>
    </row>
    <row r="315" spans="2:43">
      <c r="B315" s="194">
        <v>50234</v>
      </c>
      <c r="C315" s="194"/>
      <c r="E315" s="186">
        <v>43854</v>
      </c>
      <c r="F315" s="186"/>
      <c r="G315" s="186"/>
      <c r="J315" s="185" t="s">
        <v>520</v>
      </c>
      <c r="K315" s="185"/>
      <c r="L315" s="185"/>
      <c r="M315" s="185"/>
      <c r="N315" s="185"/>
      <c r="O315" s="185" t="s">
        <v>520</v>
      </c>
      <c r="P315" s="185"/>
      <c r="Q315" s="185"/>
      <c r="R315" s="185"/>
      <c r="S315" s="185"/>
      <c r="T315" s="185"/>
      <c r="U315" s="185"/>
      <c r="Z315" s="195">
        <v>-279.68</v>
      </c>
      <c r="AA315" s="195"/>
      <c r="AC315" s="185" t="s">
        <v>250</v>
      </c>
      <c r="AD315" s="185"/>
      <c r="AE315" s="185"/>
      <c r="AF315" s="185"/>
      <c r="AH315" s="185" t="s">
        <v>251</v>
      </c>
      <c r="AI315" s="185"/>
      <c r="AJ315" s="185" t="s">
        <v>521</v>
      </c>
      <c r="AK315" s="185"/>
      <c r="AL315" s="185"/>
      <c r="AN315" s="195">
        <v>2590</v>
      </c>
      <c r="AO315" s="195"/>
      <c r="AP315" s="195"/>
      <c r="AQ315" s="196">
        <v>2</v>
      </c>
    </row>
    <row r="316" spans="2:43">
      <c r="B316" s="194">
        <v>50235</v>
      </c>
      <c r="C316" s="194"/>
      <c r="E316" s="186">
        <v>43854</v>
      </c>
      <c r="F316" s="186"/>
      <c r="G316" s="186"/>
      <c r="J316" s="185" t="s">
        <v>524</v>
      </c>
      <c r="K316" s="185"/>
      <c r="L316" s="185"/>
      <c r="M316" s="185"/>
      <c r="N316" s="185"/>
      <c r="O316" s="185" t="s">
        <v>524</v>
      </c>
      <c r="P316" s="185"/>
      <c r="Q316" s="185"/>
      <c r="R316" s="185"/>
      <c r="S316" s="185"/>
      <c r="T316" s="185"/>
      <c r="U316" s="185"/>
      <c r="Z316" s="195">
        <v>-100</v>
      </c>
      <c r="AA316" s="195"/>
      <c r="AC316" s="185" t="s">
        <v>250</v>
      </c>
      <c r="AD316" s="185"/>
      <c r="AE316" s="185"/>
      <c r="AF316" s="185"/>
      <c r="AH316" s="185" t="s">
        <v>251</v>
      </c>
      <c r="AI316" s="185"/>
      <c r="AJ316" s="185" t="s">
        <v>521</v>
      </c>
      <c r="AK316" s="185"/>
      <c r="AL316" s="185"/>
      <c r="AN316" s="195">
        <v>2594</v>
      </c>
      <c r="AO316" s="195"/>
      <c r="AP316" s="195"/>
      <c r="AQ316" s="196">
        <v>1</v>
      </c>
    </row>
    <row r="317" spans="2:43">
      <c r="B317" s="194">
        <v>50235</v>
      </c>
      <c r="C317" s="194"/>
      <c r="E317" s="186">
        <v>43854</v>
      </c>
      <c r="F317" s="186"/>
      <c r="G317" s="186"/>
      <c r="J317" s="185" t="s">
        <v>524</v>
      </c>
      <c r="K317" s="185"/>
      <c r="L317" s="185"/>
      <c r="M317" s="185"/>
      <c r="N317" s="185"/>
      <c r="O317" s="185" t="s">
        <v>524</v>
      </c>
      <c r="P317" s="185"/>
      <c r="Q317" s="185"/>
      <c r="R317" s="185"/>
      <c r="S317" s="185"/>
      <c r="T317" s="185"/>
      <c r="U317" s="185"/>
      <c r="Z317" s="195">
        <v>100</v>
      </c>
      <c r="AA317" s="195"/>
      <c r="AC317" s="185" t="s">
        <v>282</v>
      </c>
      <c r="AD317" s="185"/>
      <c r="AE317" s="185"/>
      <c r="AF317" s="185"/>
      <c r="AH317" s="185" t="s">
        <v>283</v>
      </c>
      <c r="AI317" s="185"/>
      <c r="AJ317" s="185" t="s">
        <v>521</v>
      </c>
      <c r="AK317" s="185"/>
      <c r="AL317" s="185"/>
      <c r="AN317" s="195">
        <v>2594</v>
      </c>
      <c r="AO317" s="195"/>
      <c r="AP317" s="195"/>
      <c r="AQ317" s="196">
        <v>1</v>
      </c>
    </row>
    <row r="318" spans="2:43">
      <c r="B318" s="194">
        <v>50236</v>
      </c>
      <c r="C318" s="194"/>
      <c r="E318" s="186">
        <v>43854</v>
      </c>
      <c r="F318" s="186"/>
      <c r="G318" s="186"/>
      <c r="J318" s="185" t="s">
        <v>520</v>
      </c>
      <c r="K318" s="185"/>
      <c r="L318" s="185"/>
      <c r="M318" s="185"/>
      <c r="N318" s="185"/>
      <c r="O318" s="185" t="s">
        <v>520</v>
      </c>
      <c r="P318" s="185"/>
      <c r="Q318" s="185"/>
      <c r="R318" s="185"/>
      <c r="S318" s="185"/>
      <c r="T318" s="185"/>
      <c r="U318" s="185"/>
      <c r="Z318" s="195">
        <v>1644.5</v>
      </c>
      <c r="AA318" s="195"/>
      <c r="AC318" s="185" t="s">
        <v>282</v>
      </c>
      <c r="AD318" s="185"/>
      <c r="AE318" s="185"/>
      <c r="AF318" s="185"/>
      <c r="AH318" s="185" t="s">
        <v>283</v>
      </c>
      <c r="AI318" s="185"/>
      <c r="AJ318" s="185" t="s">
        <v>521</v>
      </c>
      <c r="AK318" s="185"/>
      <c r="AL318" s="185"/>
      <c r="AN318" s="195">
        <v>2594</v>
      </c>
      <c r="AO318" s="195"/>
      <c r="AP318" s="195"/>
      <c r="AQ318" s="196">
        <v>2</v>
      </c>
    </row>
    <row r="319" spans="2:43">
      <c r="B319" s="194">
        <v>50236</v>
      </c>
      <c r="C319" s="194"/>
      <c r="E319" s="186">
        <v>43854</v>
      </c>
      <c r="F319" s="186"/>
      <c r="G319" s="186"/>
      <c r="J319" s="185" t="s">
        <v>520</v>
      </c>
      <c r="K319" s="185"/>
      <c r="L319" s="185"/>
      <c r="M319" s="185"/>
      <c r="N319" s="185"/>
      <c r="O319" s="185" t="s">
        <v>520</v>
      </c>
      <c r="P319" s="185"/>
      <c r="Q319" s="185"/>
      <c r="R319" s="185"/>
      <c r="S319" s="185"/>
      <c r="T319" s="185"/>
      <c r="U319" s="185"/>
      <c r="Z319" s="195">
        <v>-1644.5</v>
      </c>
      <c r="AA319" s="195"/>
      <c r="AC319" s="185" t="s">
        <v>250</v>
      </c>
      <c r="AD319" s="185"/>
      <c r="AE319" s="185"/>
      <c r="AF319" s="185"/>
      <c r="AH319" s="185" t="s">
        <v>251</v>
      </c>
      <c r="AI319" s="185"/>
      <c r="AJ319" s="185" t="s">
        <v>521</v>
      </c>
      <c r="AK319" s="185"/>
      <c r="AL319" s="185"/>
      <c r="AN319" s="195">
        <v>2594</v>
      </c>
      <c r="AO319" s="195"/>
      <c r="AP319" s="195"/>
      <c r="AQ319" s="196">
        <v>2</v>
      </c>
    </row>
    <row r="320" spans="2:43">
      <c r="B320" s="194">
        <v>50237</v>
      </c>
      <c r="C320" s="194"/>
      <c r="E320" s="186">
        <v>43854</v>
      </c>
      <c r="F320" s="186"/>
      <c r="G320" s="186"/>
      <c r="J320" s="185" t="s">
        <v>525</v>
      </c>
      <c r="K320" s="185"/>
      <c r="L320" s="185"/>
      <c r="M320" s="185"/>
      <c r="N320" s="185"/>
      <c r="O320" s="185" t="s">
        <v>525</v>
      </c>
      <c r="P320" s="185"/>
      <c r="Q320" s="185"/>
      <c r="R320" s="185"/>
      <c r="S320" s="185"/>
      <c r="T320" s="185"/>
      <c r="U320" s="185"/>
      <c r="Z320" s="195">
        <v>-50</v>
      </c>
      <c r="AA320" s="195"/>
      <c r="AC320" s="185" t="s">
        <v>250</v>
      </c>
      <c r="AD320" s="185"/>
      <c r="AE320" s="185"/>
      <c r="AF320" s="185"/>
      <c r="AH320" s="185" t="s">
        <v>251</v>
      </c>
      <c r="AI320" s="185"/>
      <c r="AJ320" s="185" t="s">
        <v>521</v>
      </c>
      <c r="AK320" s="185"/>
      <c r="AL320" s="185"/>
      <c r="AN320" s="195">
        <v>2594</v>
      </c>
      <c r="AO320" s="195"/>
      <c r="AP320" s="195"/>
      <c r="AQ320" s="196">
        <v>3</v>
      </c>
    </row>
    <row r="321" spans="2:45">
      <c r="B321" s="194">
        <v>50237</v>
      </c>
      <c r="C321" s="194"/>
      <c r="E321" s="186">
        <v>43854</v>
      </c>
      <c r="F321" s="186"/>
      <c r="G321" s="186"/>
      <c r="J321" s="185" t="s">
        <v>525</v>
      </c>
      <c r="K321" s="185"/>
      <c r="L321" s="185"/>
      <c r="M321" s="185"/>
      <c r="N321" s="185"/>
      <c r="O321" s="185" t="s">
        <v>525</v>
      </c>
      <c r="P321" s="185"/>
      <c r="Q321" s="185"/>
      <c r="R321" s="185"/>
      <c r="S321" s="185"/>
      <c r="T321" s="185"/>
      <c r="U321" s="185"/>
      <c r="Z321" s="195">
        <v>50</v>
      </c>
      <c r="AA321" s="195"/>
      <c r="AC321" s="185" t="s">
        <v>282</v>
      </c>
      <c r="AD321" s="185"/>
      <c r="AE321" s="185"/>
      <c r="AF321" s="185"/>
      <c r="AH321" s="185" t="s">
        <v>283</v>
      </c>
      <c r="AI321" s="185"/>
      <c r="AJ321" s="185" t="s">
        <v>521</v>
      </c>
      <c r="AK321" s="185"/>
      <c r="AL321" s="185"/>
      <c r="AN321" s="195">
        <v>2594</v>
      </c>
      <c r="AO321" s="195"/>
      <c r="AP321" s="195"/>
      <c r="AQ321" s="196">
        <v>3</v>
      </c>
    </row>
    <row r="322" spans="2:45">
      <c r="B322" s="194">
        <v>50238</v>
      </c>
      <c r="C322" s="194"/>
      <c r="E322" s="186">
        <v>43871</v>
      </c>
      <c r="F322" s="186"/>
      <c r="G322" s="186"/>
      <c r="J322" s="185" t="s">
        <v>522</v>
      </c>
      <c r="K322" s="185"/>
      <c r="L322" s="185"/>
      <c r="M322" s="185"/>
      <c r="N322" s="185"/>
      <c r="O322" s="185" t="s">
        <v>522</v>
      </c>
      <c r="P322" s="185"/>
      <c r="Q322" s="185"/>
      <c r="R322" s="185"/>
      <c r="S322" s="185"/>
      <c r="T322" s="185"/>
      <c r="U322" s="185"/>
      <c r="Z322" s="195">
        <v>217.87</v>
      </c>
      <c r="AA322" s="195"/>
      <c r="AC322" s="185" t="s">
        <v>282</v>
      </c>
      <c r="AD322" s="185"/>
      <c r="AE322" s="185"/>
      <c r="AF322" s="185"/>
      <c r="AH322" s="185" t="s">
        <v>283</v>
      </c>
      <c r="AI322" s="185"/>
      <c r="AJ322" s="185" t="s">
        <v>521</v>
      </c>
      <c r="AK322" s="185"/>
      <c r="AL322" s="185"/>
      <c r="AN322" s="195">
        <v>2610</v>
      </c>
      <c r="AO322" s="195"/>
      <c r="AP322" s="195"/>
      <c r="AQ322" s="196">
        <v>1</v>
      </c>
    </row>
    <row r="323" spans="2:45">
      <c r="B323" s="194">
        <v>50238</v>
      </c>
      <c r="C323" s="194"/>
      <c r="E323" s="186">
        <v>43871</v>
      </c>
      <c r="F323" s="186"/>
      <c r="G323" s="186"/>
      <c r="J323" s="185" t="s">
        <v>522</v>
      </c>
      <c r="K323" s="185"/>
      <c r="L323" s="185"/>
      <c r="M323" s="185"/>
      <c r="N323" s="185"/>
      <c r="O323" s="185" t="s">
        <v>522</v>
      </c>
      <c r="P323" s="185"/>
      <c r="Q323" s="185"/>
      <c r="R323" s="185"/>
      <c r="S323" s="185"/>
      <c r="T323" s="185"/>
      <c r="U323" s="185"/>
      <c r="Z323" s="195">
        <v>-217.87</v>
      </c>
      <c r="AA323" s="195"/>
      <c r="AC323" s="185" t="s">
        <v>250</v>
      </c>
      <c r="AD323" s="185"/>
      <c r="AE323" s="185"/>
      <c r="AF323" s="185"/>
      <c r="AH323" s="185" t="s">
        <v>251</v>
      </c>
      <c r="AI323" s="185"/>
      <c r="AJ323" s="185" t="s">
        <v>521</v>
      </c>
      <c r="AK323" s="185"/>
      <c r="AL323" s="185"/>
      <c r="AN323" s="195">
        <v>2610</v>
      </c>
      <c r="AO323" s="195"/>
      <c r="AP323" s="195"/>
      <c r="AQ323" s="196">
        <v>1</v>
      </c>
    </row>
    <row r="324" spans="2:45">
      <c r="B324" s="194">
        <v>50239</v>
      </c>
      <c r="C324" s="194"/>
      <c r="E324" s="186">
        <v>43871</v>
      </c>
      <c r="F324" s="186"/>
      <c r="G324" s="186"/>
      <c r="J324" s="185" t="s">
        <v>520</v>
      </c>
      <c r="K324" s="185"/>
      <c r="L324" s="185"/>
      <c r="M324" s="185"/>
      <c r="N324" s="185"/>
      <c r="O324" s="185" t="s">
        <v>520</v>
      </c>
      <c r="P324" s="185"/>
      <c r="Q324" s="185"/>
      <c r="R324" s="185"/>
      <c r="S324" s="185"/>
      <c r="T324" s="185"/>
      <c r="U324" s="185"/>
      <c r="Z324" s="195">
        <v>-319.95</v>
      </c>
      <c r="AA324" s="195"/>
      <c r="AC324" s="185" t="s">
        <v>250</v>
      </c>
      <c r="AD324" s="185"/>
      <c r="AE324" s="185"/>
      <c r="AF324" s="185"/>
      <c r="AH324" s="185" t="s">
        <v>251</v>
      </c>
      <c r="AI324" s="185"/>
      <c r="AJ324" s="185" t="s">
        <v>521</v>
      </c>
      <c r="AK324" s="185"/>
      <c r="AL324" s="185"/>
      <c r="AN324" s="195">
        <v>2610</v>
      </c>
      <c r="AO324" s="195"/>
      <c r="AP324" s="195"/>
      <c r="AQ324" s="196">
        <v>2</v>
      </c>
    </row>
    <row r="325" spans="2:45" ht="11.25" customHeight="1">
      <c r="B325" s="194">
        <v>50239</v>
      </c>
      <c r="C325" s="194"/>
      <c r="E325" s="186">
        <v>43871</v>
      </c>
      <c r="F325" s="186"/>
      <c r="G325" s="186"/>
      <c r="J325" s="185" t="s">
        <v>520</v>
      </c>
      <c r="K325" s="185"/>
      <c r="L325" s="185"/>
      <c r="M325" s="185"/>
      <c r="N325" s="185"/>
      <c r="O325" s="185" t="s">
        <v>520</v>
      </c>
      <c r="P325" s="185"/>
      <c r="Q325" s="185"/>
      <c r="R325" s="185"/>
      <c r="S325" s="185"/>
      <c r="T325" s="185"/>
      <c r="U325" s="185"/>
      <c r="Z325" s="195">
        <v>319.95</v>
      </c>
      <c r="AA325" s="195"/>
      <c r="AC325" s="185" t="s">
        <v>282</v>
      </c>
      <c r="AD325" s="185"/>
      <c r="AE325" s="185"/>
      <c r="AF325" s="185"/>
      <c r="AH325" s="185" t="s">
        <v>283</v>
      </c>
      <c r="AI325" s="185"/>
      <c r="AJ325" s="185" t="s">
        <v>521</v>
      </c>
      <c r="AK325" s="185"/>
      <c r="AL325" s="185"/>
      <c r="AN325" s="195">
        <v>2610</v>
      </c>
      <c r="AO325" s="195"/>
      <c r="AP325" s="195"/>
      <c r="AQ325" s="196">
        <v>2</v>
      </c>
    </row>
    <row r="326" spans="2:45" ht="1.5" customHeight="1"/>
    <row r="327" spans="2:45" ht="6" customHeight="1"/>
    <row r="328" spans="2:45" ht="12" customHeight="1" thickBot="1">
      <c r="S328" s="191" t="s">
        <v>526</v>
      </c>
      <c r="T328" s="191"/>
      <c r="U328" s="191"/>
      <c r="V328" s="191"/>
      <c r="Y328" s="197">
        <v>0</v>
      </c>
      <c r="Z328" s="197"/>
      <c r="AA328" s="197"/>
    </row>
    <row r="329" spans="2:45" ht="18.75" customHeight="1" thickTop="1"/>
    <row r="330" spans="2:45" ht="69.75" customHeight="1"/>
    <row r="331" spans="2:45" ht="409.6" customHeight="1"/>
    <row r="332" spans="2:45" ht="9.75" customHeight="1">
      <c r="AI332" s="198" t="s">
        <v>527</v>
      </c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</row>
    <row r="333" spans="2:45" ht="5.25" customHeight="1"/>
  </sheetData>
  <mergeCells count="1034">
    <mergeCell ref="AJ325:AL325"/>
    <mergeCell ref="AN325:AP325"/>
    <mergeCell ref="S328:V328"/>
    <mergeCell ref="Y328:AA328"/>
    <mergeCell ref="AI332:AS332"/>
    <mergeCell ref="AH324:AI324"/>
    <mergeCell ref="AJ324:AL324"/>
    <mergeCell ref="AN324:AP324"/>
    <mergeCell ref="B325:C325"/>
    <mergeCell ref="E325:G325"/>
    <mergeCell ref="J325:N325"/>
    <mergeCell ref="O325:U325"/>
    <mergeCell ref="Z325:AA325"/>
    <mergeCell ref="AC325:AF325"/>
    <mergeCell ref="AH325:AI325"/>
    <mergeCell ref="B324:C324"/>
    <mergeCell ref="E324:G324"/>
    <mergeCell ref="J324:N324"/>
    <mergeCell ref="O324:U324"/>
    <mergeCell ref="Z324:AA324"/>
    <mergeCell ref="AC324:AF324"/>
    <mergeCell ref="AN322:AP322"/>
    <mergeCell ref="B323:C323"/>
    <mergeCell ref="E323:G323"/>
    <mergeCell ref="J323:N323"/>
    <mergeCell ref="O323:U323"/>
    <mergeCell ref="Z323:AA323"/>
    <mergeCell ref="AC323:AF323"/>
    <mergeCell ref="AH323:AI323"/>
    <mergeCell ref="AJ323:AL323"/>
    <mergeCell ref="AN323:AP323"/>
    <mergeCell ref="AJ321:AL321"/>
    <mergeCell ref="AN321:AP321"/>
    <mergeCell ref="B322:C322"/>
    <mergeCell ref="E322:G322"/>
    <mergeCell ref="J322:N322"/>
    <mergeCell ref="O322:U322"/>
    <mergeCell ref="Z322:AA322"/>
    <mergeCell ref="AC322:AF322"/>
    <mergeCell ref="AH322:AI322"/>
    <mergeCell ref="AJ322:AL322"/>
    <mergeCell ref="AH320:AI320"/>
    <mergeCell ref="AJ320:AL320"/>
    <mergeCell ref="AN320:AP320"/>
    <mergeCell ref="B321:C321"/>
    <mergeCell ref="E321:G321"/>
    <mergeCell ref="J321:N321"/>
    <mergeCell ref="O321:U321"/>
    <mergeCell ref="Z321:AA321"/>
    <mergeCell ref="AC321:AF321"/>
    <mergeCell ref="AH321:AI321"/>
    <mergeCell ref="B320:C320"/>
    <mergeCell ref="E320:G320"/>
    <mergeCell ref="J320:N320"/>
    <mergeCell ref="O320:U320"/>
    <mergeCell ref="Z320:AA320"/>
    <mergeCell ref="AC320:AF320"/>
    <mergeCell ref="AN318:AP318"/>
    <mergeCell ref="B319:C319"/>
    <mergeCell ref="E319:G319"/>
    <mergeCell ref="J319:N319"/>
    <mergeCell ref="O319:U319"/>
    <mergeCell ref="Z319:AA319"/>
    <mergeCell ref="AC319:AF319"/>
    <mergeCell ref="AH319:AI319"/>
    <mergeCell ref="AJ319:AL319"/>
    <mergeCell ref="AN319:AP319"/>
    <mergeCell ref="AJ317:AL317"/>
    <mergeCell ref="AN317:AP317"/>
    <mergeCell ref="B318:C318"/>
    <mergeCell ref="E318:G318"/>
    <mergeCell ref="J318:N318"/>
    <mergeCell ref="O318:U318"/>
    <mergeCell ref="Z318:AA318"/>
    <mergeCell ref="AC318:AF318"/>
    <mergeCell ref="AH318:AI318"/>
    <mergeCell ref="AJ318:AL318"/>
    <mergeCell ref="AH316:AI316"/>
    <mergeCell ref="AJ316:AL316"/>
    <mergeCell ref="AN316:AP316"/>
    <mergeCell ref="B317:C317"/>
    <mergeCell ref="E317:G317"/>
    <mergeCell ref="J317:N317"/>
    <mergeCell ref="O317:U317"/>
    <mergeCell ref="Z317:AA317"/>
    <mergeCell ref="AC317:AF317"/>
    <mergeCell ref="AH317:AI317"/>
    <mergeCell ref="B316:C316"/>
    <mergeCell ref="E316:G316"/>
    <mergeCell ref="J316:N316"/>
    <mergeCell ref="O316:U316"/>
    <mergeCell ref="Z316:AA316"/>
    <mergeCell ref="AC316:AF316"/>
    <mergeCell ref="AN314:AP314"/>
    <mergeCell ref="B315:C315"/>
    <mergeCell ref="E315:G315"/>
    <mergeCell ref="J315:N315"/>
    <mergeCell ref="O315:U315"/>
    <mergeCell ref="Z315:AA315"/>
    <mergeCell ref="AC315:AF315"/>
    <mergeCell ref="AH315:AI315"/>
    <mergeCell ref="AJ315:AL315"/>
    <mergeCell ref="AN315:AP315"/>
    <mergeCell ref="AJ313:AL313"/>
    <mergeCell ref="AN313:AP313"/>
    <mergeCell ref="B314:C314"/>
    <mergeCell ref="E314:G314"/>
    <mergeCell ref="J314:N314"/>
    <mergeCell ref="O314:U314"/>
    <mergeCell ref="Z314:AA314"/>
    <mergeCell ref="AC314:AF314"/>
    <mergeCell ref="AH314:AI314"/>
    <mergeCell ref="AJ314:AL314"/>
    <mergeCell ref="AH312:AI312"/>
    <mergeCell ref="AJ312:AL312"/>
    <mergeCell ref="AN312:AP312"/>
    <mergeCell ref="B313:C313"/>
    <mergeCell ref="E313:G313"/>
    <mergeCell ref="J313:N313"/>
    <mergeCell ref="O313:U313"/>
    <mergeCell ref="Z313:AA313"/>
    <mergeCell ref="AC313:AF313"/>
    <mergeCell ref="AH313:AI313"/>
    <mergeCell ref="B312:C312"/>
    <mergeCell ref="E312:G312"/>
    <mergeCell ref="J312:N312"/>
    <mergeCell ref="O312:U312"/>
    <mergeCell ref="Z312:AA312"/>
    <mergeCell ref="AC312:AF312"/>
    <mergeCell ref="AN310:AP310"/>
    <mergeCell ref="B311:C311"/>
    <mergeCell ref="E311:G311"/>
    <mergeCell ref="J311:N311"/>
    <mergeCell ref="O311:U311"/>
    <mergeCell ref="Z311:AA311"/>
    <mergeCell ref="AC311:AF311"/>
    <mergeCell ref="AH311:AI311"/>
    <mergeCell ref="AJ311:AL311"/>
    <mergeCell ref="AN311:AP311"/>
    <mergeCell ref="AC308:AE308"/>
    <mergeCell ref="AN308:AQ308"/>
    <mergeCell ref="B310:C310"/>
    <mergeCell ref="E310:G310"/>
    <mergeCell ref="J310:N310"/>
    <mergeCell ref="O310:U310"/>
    <mergeCell ref="Z310:AA310"/>
    <mergeCell ref="AC310:AF310"/>
    <mergeCell ref="AH310:AI310"/>
    <mergeCell ref="AJ310:AL310"/>
    <mergeCell ref="B305:G305"/>
    <mergeCell ref="B308:C308"/>
    <mergeCell ref="E308:G308"/>
    <mergeCell ref="J308:K308"/>
    <mergeCell ref="O308:Q308"/>
    <mergeCell ref="Z308:AA308"/>
    <mergeCell ref="AB300:AF300"/>
    <mergeCell ref="AG300:AL300"/>
    <mergeCell ref="AM300:AN300"/>
    <mergeCell ref="AP300:AQ300"/>
    <mergeCell ref="AR300:AS300"/>
    <mergeCell ref="N303:O303"/>
    <mergeCell ref="Q303:U303"/>
    <mergeCell ref="X296:AA296"/>
    <mergeCell ref="AB296:AF296"/>
    <mergeCell ref="AG296:AL296"/>
    <mergeCell ref="B300:C301"/>
    <mergeCell ref="D300:G300"/>
    <mergeCell ref="H300:M300"/>
    <mergeCell ref="N300:O300"/>
    <mergeCell ref="P300:T301"/>
    <mergeCell ref="U300:W300"/>
    <mergeCell ref="X300:AA300"/>
    <mergeCell ref="X291:AA292"/>
    <mergeCell ref="AB291:AF292"/>
    <mergeCell ref="AG291:AL292"/>
    <mergeCell ref="AM291:AN292"/>
    <mergeCell ref="AP291:AQ293"/>
    <mergeCell ref="AR291:AS293"/>
    <mergeCell ref="X293:AA294"/>
    <mergeCell ref="AB293:AF294"/>
    <mergeCell ref="AG293:AL294"/>
    <mergeCell ref="B291:C293"/>
    <mergeCell ref="D291:G293"/>
    <mergeCell ref="H291:M293"/>
    <mergeCell ref="N291:O292"/>
    <mergeCell ref="P291:T293"/>
    <mergeCell ref="U291:W293"/>
    <mergeCell ref="X287:AA287"/>
    <mergeCell ref="AB287:AF287"/>
    <mergeCell ref="AG287:AL287"/>
    <mergeCell ref="AM287:AN287"/>
    <mergeCell ref="AP287:AQ287"/>
    <mergeCell ref="AR287:AS287"/>
    <mergeCell ref="B287:C288"/>
    <mergeCell ref="D287:G287"/>
    <mergeCell ref="H287:M287"/>
    <mergeCell ref="N287:O287"/>
    <mergeCell ref="P287:T288"/>
    <mergeCell ref="U287:W287"/>
    <mergeCell ref="X283:AA283"/>
    <mergeCell ref="AB283:AF283"/>
    <mergeCell ref="AG283:AL283"/>
    <mergeCell ref="AM283:AN283"/>
    <mergeCell ref="AP283:AQ283"/>
    <mergeCell ref="AR283:AS283"/>
    <mergeCell ref="B283:C284"/>
    <mergeCell ref="D283:G283"/>
    <mergeCell ref="H283:M283"/>
    <mergeCell ref="N283:O283"/>
    <mergeCell ref="P283:T284"/>
    <mergeCell ref="U283:W283"/>
    <mergeCell ref="X279:AA279"/>
    <mergeCell ref="AB279:AF279"/>
    <mergeCell ref="AG279:AL279"/>
    <mergeCell ref="AM279:AN279"/>
    <mergeCell ref="AP279:AQ279"/>
    <mergeCell ref="AR279:AS279"/>
    <mergeCell ref="B279:C280"/>
    <mergeCell ref="D279:G279"/>
    <mergeCell ref="H279:M279"/>
    <mergeCell ref="N279:O279"/>
    <mergeCell ref="P279:T280"/>
    <mergeCell ref="U279:W279"/>
    <mergeCell ref="X275:AA275"/>
    <mergeCell ref="AB275:AF275"/>
    <mergeCell ref="AG275:AL275"/>
    <mergeCell ref="AM275:AN275"/>
    <mergeCell ref="AP275:AQ275"/>
    <mergeCell ref="AR275:AS275"/>
    <mergeCell ref="B275:C276"/>
    <mergeCell ref="D275:G275"/>
    <mergeCell ref="H275:M275"/>
    <mergeCell ref="N275:O275"/>
    <mergeCell ref="P275:T276"/>
    <mergeCell ref="U275:W275"/>
    <mergeCell ref="X271:AA271"/>
    <mergeCell ref="AB271:AF271"/>
    <mergeCell ref="AG271:AL271"/>
    <mergeCell ref="AM271:AN271"/>
    <mergeCell ref="AP271:AQ271"/>
    <mergeCell ref="AR271:AS271"/>
    <mergeCell ref="B271:C272"/>
    <mergeCell ref="D271:G271"/>
    <mergeCell ref="H271:M271"/>
    <mergeCell ref="N271:O271"/>
    <mergeCell ref="P271:T272"/>
    <mergeCell ref="U271:W271"/>
    <mergeCell ref="X267:AA267"/>
    <mergeCell ref="AB267:AF267"/>
    <mergeCell ref="AG267:AL267"/>
    <mergeCell ref="AM267:AN267"/>
    <mergeCell ref="AP267:AQ267"/>
    <mergeCell ref="AR267:AS267"/>
    <mergeCell ref="B267:C268"/>
    <mergeCell ref="D267:G267"/>
    <mergeCell ref="H267:M267"/>
    <mergeCell ref="N267:O267"/>
    <mergeCell ref="P267:T268"/>
    <mergeCell ref="U267:W267"/>
    <mergeCell ref="X263:AA263"/>
    <mergeCell ref="AB263:AF263"/>
    <mergeCell ref="AG263:AL263"/>
    <mergeCell ref="AM263:AN263"/>
    <mergeCell ref="AP263:AQ263"/>
    <mergeCell ref="AR263:AS263"/>
    <mergeCell ref="B263:C264"/>
    <mergeCell ref="D263:G263"/>
    <mergeCell ref="H263:M263"/>
    <mergeCell ref="N263:O263"/>
    <mergeCell ref="P263:T264"/>
    <mergeCell ref="U263:W263"/>
    <mergeCell ref="X259:AA259"/>
    <mergeCell ref="AB259:AF259"/>
    <mergeCell ref="AG259:AL259"/>
    <mergeCell ref="AM259:AN259"/>
    <mergeCell ref="AP259:AQ259"/>
    <mergeCell ref="AR259:AS259"/>
    <mergeCell ref="B259:C260"/>
    <mergeCell ref="D259:G259"/>
    <mergeCell ref="H259:M259"/>
    <mergeCell ref="N259:O259"/>
    <mergeCell ref="P259:T260"/>
    <mergeCell ref="U259:W259"/>
    <mergeCell ref="X255:AA255"/>
    <mergeCell ref="AB255:AF255"/>
    <mergeCell ref="AG255:AL255"/>
    <mergeCell ref="AM255:AN255"/>
    <mergeCell ref="AP255:AQ255"/>
    <mergeCell ref="AR255:AS255"/>
    <mergeCell ref="B255:C256"/>
    <mergeCell ref="D255:G255"/>
    <mergeCell ref="H255:M255"/>
    <mergeCell ref="N255:O255"/>
    <mergeCell ref="P255:T256"/>
    <mergeCell ref="U255:W255"/>
    <mergeCell ref="X251:AA251"/>
    <mergeCell ref="AB251:AF251"/>
    <mergeCell ref="AG251:AL251"/>
    <mergeCell ref="AM251:AN251"/>
    <mergeCell ref="AP251:AQ251"/>
    <mergeCell ref="AR251:AS251"/>
    <mergeCell ref="B251:C252"/>
    <mergeCell ref="D251:G251"/>
    <mergeCell ref="H251:M251"/>
    <mergeCell ref="N251:O251"/>
    <mergeCell ref="P251:T252"/>
    <mergeCell ref="U251:W251"/>
    <mergeCell ref="X247:AA247"/>
    <mergeCell ref="AB247:AF247"/>
    <mergeCell ref="AG247:AL247"/>
    <mergeCell ref="AM247:AN247"/>
    <mergeCell ref="AP247:AQ247"/>
    <mergeCell ref="AR247:AS247"/>
    <mergeCell ref="B247:C248"/>
    <mergeCell ref="D247:G247"/>
    <mergeCell ref="H247:M247"/>
    <mergeCell ref="N247:O247"/>
    <mergeCell ref="P247:T248"/>
    <mergeCell ref="U247:W247"/>
    <mergeCell ref="X243:AA243"/>
    <mergeCell ref="AB243:AF243"/>
    <mergeCell ref="AG243:AL243"/>
    <mergeCell ref="AM243:AN243"/>
    <mergeCell ref="AP243:AQ243"/>
    <mergeCell ref="AR243:AS243"/>
    <mergeCell ref="B243:C244"/>
    <mergeCell ref="D243:G243"/>
    <mergeCell ref="H243:M243"/>
    <mergeCell ref="N243:O243"/>
    <mergeCell ref="P243:T244"/>
    <mergeCell ref="U243:W243"/>
    <mergeCell ref="X239:AA239"/>
    <mergeCell ref="AB239:AF239"/>
    <mergeCell ref="AG239:AL239"/>
    <mergeCell ref="AM239:AN239"/>
    <mergeCell ref="AP239:AQ239"/>
    <mergeCell ref="AR239:AS239"/>
    <mergeCell ref="B239:C240"/>
    <mergeCell ref="D239:G239"/>
    <mergeCell ref="H239:M239"/>
    <mergeCell ref="N239:O239"/>
    <mergeCell ref="P239:T240"/>
    <mergeCell ref="U239:W239"/>
    <mergeCell ref="X235:AA235"/>
    <mergeCell ref="AB235:AF235"/>
    <mergeCell ref="AG235:AL235"/>
    <mergeCell ref="AM235:AN235"/>
    <mergeCell ref="AP235:AQ235"/>
    <mergeCell ref="AR235:AS235"/>
    <mergeCell ref="B235:C236"/>
    <mergeCell ref="D235:G235"/>
    <mergeCell ref="H235:M235"/>
    <mergeCell ref="N235:O235"/>
    <mergeCell ref="P235:T236"/>
    <mergeCell ref="U235:W235"/>
    <mergeCell ref="X231:AA231"/>
    <mergeCell ref="AB231:AF231"/>
    <mergeCell ref="AG231:AL231"/>
    <mergeCell ref="AM231:AN231"/>
    <mergeCell ref="AP231:AQ231"/>
    <mergeCell ref="AR231:AS231"/>
    <mergeCell ref="B231:C232"/>
    <mergeCell ref="D231:G231"/>
    <mergeCell ref="H231:M231"/>
    <mergeCell ref="N231:O231"/>
    <mergeCell ref="P231:T232"/>
    <mergeCell ref="U231:W231"/>
    <mergeCell ref="X228:AA228"/>
    <mergeCell ref="AB228:AF228"/>
    <mergeCell ref="AG228:AL228"/>
    <mergeCell ref="AM228:AN228"/>
    <mergeCell ref="AP228:AQ228"/>
    <mergeCell ref="AR228:AS228"/>
    <mergeCell ref="B228:C228"/>
    <mergeCell ref="D228:G228"/>
    <mergeCell ref="H228:M228"/>
    <mergeCell ref="N228:O228"/>
    <mergeCell ref="P228:T228"/>
    <mergeCell ref="U228:W228"/>
    <mergeCell ref="X224:AA224"/>
    <mergeCell ref="AB224:AF224"/>
    <mergeCell ref="AG224:AL224"/>
    <mergeCell ref="AM224:AN224"/>
    <mergeCell ref="AP224:AQ224"/>
    <mergeCell ref="AR224:AS224"/>
    <mergeCell ref="B224:C225"/>
    <mergeCell ref="D224:G224"/>
    <mergeCell ref="H224:M224"/>
    <mergeCell ref="N224:O224"/>
    <mergeCell ref="P224:T225"/>
    <mergeCell ref="U224:W224"/>
    <mergeCell ref="X220:AA220"/>
    <mergeCell ref="AB220:AF220"/>
    <mergeCell ref="AG220:AL220"/>
    <mergeCell ref="AM220:AN220"/>
    <mergeCell ref="AP220:AQ220"/>
    <mergeCell ref="AR220:AS220"/>
    <mergeCell ref="B220:C221"/>
    <mergeCell ref="D220:G220"/>
    <mergeCell ref="H220:M220"/>
    <mergeCell ref="N220:O220"/>
    <mergeCell ref="P220:T221"/>
    <mergeCell ref="U220:W220"/>
    <mergeCell ref="X216:AA216"/>
    <mergeCell ref="AB216:AF216"/>
    <mergeCell ref="AG216:AL216"/>
    <mergeCell ref="AM216:AN216"/>
    <mergeCell ref="AP216:AQ216"/>
    <mergeCell ref="AR216:AS216"/>
    <mergeCell ref="B216:C217"/>
    <mergeCell ref="D216:G216"/>
    <mergeCell ref="H216:M216"/>
    <mergeCell ref="N216:O216"/>
    <mergeCell ref="P216:T217"/>
    <mergeCell ref="U216:W216"/>
    <mergeCell ref="X212:AA212"/>
    <mergeCell ref="AB212:AF212"/>
    <mergeCell ref="AG212:AL212"/>
    <mergeCell ref="AM212:AN212"/>
    <mergeCell ref="AP212:AQ212"/>
    <mergeCell ref="AR212:AS212"/>
    <mergeCell ref="B212:C213"/>
    <mergeCell ref="D212:G212"/>
    <mergeCell ref="H212:M212"/>
    <mergeCell ref="N212:O212"/>
    <mergeCell ref="P212:T213"/>
    <mergeCell ref="U212:W212"/>
    <mergeCell ref="X210:AA210"/>
    <mergeCell ref="AB210:AF210"/>
    <mergeCell ref="AG210:AL210"/>
    <mergeCell ref="AM210:AN210"/>
    <mergeCell ref="AP210:AQ210"/>
    <mergeCell ref="AR210:AS210"/>
    <mergeCell ref="B210:C210"/>
    <mergeCell ref="D210:G210"/>
    <mergeCell ref="H210:M210"/>
    <mergeCell ref="N210:O210"/>
    <mergeCell ref="P210:T210"/>
    <mergeCell ref="U210:W210"/>
    <mergeCell ref="X208:AA208"/>
    <mergeCell ref="AB208:AF208"/>
    <mergeCell ref="AG208:AL208"/>
    <mergeCell ref="AM208:AN208"/>
    <mergeCell ref="AP208:AQ208"/>
    <mergeCell ref="AR208:AS208"/>
    <mergeCell ref="B208:C208"/>
    <mergeCell ref="D208:G208"/>
    <mergeCell ref="H208:M208"/>
    <mergeCell ref="N208:O208"/>
    <mergeCell ref="P208:T208"/>
    <mergeCell ref="U208:W208"/>
    <mergeCell ref="X204:AA204"/>
    <mergeCell ref="AB204:AF204"/>
    <mergeCell ref="AG204:AL204"/>
    <mergeCell ref="AM204:AN204"/>
    <mergeCell ref="AP204:AQ204"/>
    <mergeCell ref="AR204:AS204"/>
    <mergeCell ref="B204:C205"/>
    <mergeCell ref="D204:G204"/>
    <mergeCell ref="H204:M204"/>
    <mergeCell ref="N204:O204"/>
    <mergeCell ref="P204:T205"/>
    <mergeCell ref="U204:W204"/>
    <mergeCell ref="X200:AA200"/>
    <mergeCell ref="AB200:AF200"/>
    <mergeCell ref="AG200:AL200"/>
    <mergeCell ref="AM200:AN200"/>
    <mergeCell ref="AP200:AQ200"/>
    <mergeCell ref="AR200:AS200"/>
    <mergeCell ref="B200:C201"/>
    <mergeCell ref="D200:G200"/>
    <mergeCell ref="H200:M200"/>
    <mergeCell ref="N200:O200"/>
    <mergeCell ref="P200:T201"/>
    <mergeCell ref="U200:W200"/>
    <mergeCell ref="X196:AA196"/>
    <mergeCell ref="AB196:AF196"/>
    <mergeCell ref="AG196:AL196"/>
    <mergeCell ref="AM196:AN196"/>
    <mergeCell ref="AP196:AQ196"/>
    <mergeCell ref="AR196:AS196"/>
    <mergeCell ref="B196:C197"/>
    <mergeCell ref="D196:G196"/>
    <mergeCell ref="H196:M196"/>
    <mergeCell ref="N196:O196"/>
    <mergeCell ref="P196:T197"/>
    <mergeCell ref="U196:W196"/>
    <mergeCell ref="X192:AA192"/>
    <mergeCell ref="AB192:AF192"/>
    <mergeCell ref="AG192:AL192"/>
    <mergeCell ref="AM192:AN192"/>
    <mergeCell ref="AP192:AQ192"/>
    <mergeCell ref="AR192:AS192"/>
    <mergeCell ref="B192:C193"/>
    <mergeCell ref="D192:G192"/>
    <mergeCell ref="H192:M192"/>
    <mergeCell ref="N192:O192"/>
    <mergeCell ref="P192:T193"/>
    <mergeCell ref="U192:W192"/>
    <mergeCell ref="X188:AA188"/>
    <mergeCell ref="AB188:AF188"/>
    <mergeCell ref="AG188:AL188"/>
    <mergeCell ref="AM188:AN188"/>
    <mergeCell ref="AP188:AQ188"/>
    <mergeCell ref="AR188:AS188"/>
    <mergeCell ref="B188:C189"/>
    <mergeCell ref="D188:G188"/>
    <mergeCell ref="H188:M188"/>
    <mergeCell ref="N188:O188"/>
    <mergeCell ref="P188:T189"/>
    <mergeCell ref="U188:W188"/>
    <mergeCell ref="X184:AA184"/>
    <mergeCell ref="AB184:AF184"/>
    <mergeCell ref="AG184:AL184"/>
    <mergeCell ref="AM184:AN184"/>
    <mergeCell ref="AP184:AQ184"/>
    <mergeCell ref="AR184:AS184"/>
    <mergeCell ref="B184:C185"/>
    <mergeCell ref="D184:G184"/>
    <mergeCell ref="H184:M184"/>
    <mergeCell ref="N184:O184"/>
    <mergeCell ref="P184:T185"/>
    <mergeCell ref="U184:W184"/>
    <mergeCell ref="X180:AA180"/>
    <mergeCell ref="AB180:AF180"/>
    <mergeCell ref="AG180:AL180"/>
    <mergeCell ref="AM180:AN180"/>
    <mergeCell ref="AP180:AQ180"/>
    <mergeCell ref="AR180:AS180"/>
    <mergeCell ref="B180:C181"/>
    <mergeCell ref="D180:G180"/>
    <mergeCell ref="H180:M180"/>
    <mergeCell ref="N180:O180"/>
    <mergeCell ref="P180:T181"/>
    <mergeCell ref="U180:W180"/>
    <mergeCell ref="X176:AA176"/>
    <mergeCell ref="AB176:AF176"/>
    <mergeCell ref="AG176:AL176"/>
    <mergeCell ref="AM176:AN176"/>
    <mergeCell ref="AP176:AQ176"/>
    <mergeCell ref="AR176:AS176"/>
    <mergeCell ref="B176:C177"/>
    <mergeCell ref="D176:G176"/>
    <mergeCell ref="H176:M176"/>
    <mergeCell ref="N176:O176"/>
    <mergeCell ref="P176:T177"/>
    <mergeCell ref="U176:W176"/>
    <mergeCell ref="X174:AA174"/>
    <mergeCell ref="AB174:AF174"/>
    <mergeCell ref="AG174:AL174"/>
    <mergeCell ref="AM174:AN174"/>
    <mergeCell ref="AP174:AQ174"/>
    <mergeCell ref="AR174:AS174"/>
    <mergeCell ref="B174:C174"/>
    <mergeCell ref="D174:G174"/>
    <mergeCell ref="H174:M174"/>
    <mergeCell ref="N174:O174"/>
    <mergeCell ref="P174:T174"/>
    <mergeCell ref="U174:W174"/>
    <mergeCell ref="X172:AA172"/>
    <mergeCell ref="AB172:AF172"/>
    <mergeCell ref="AG172:AL172"/>
    <mergeCell ref="AM172:AN172"/>
    <mergeCell ref="AP172:AQ172"/>
    <mergeCell ref="AR172:AS172"/>
    <mergeCell ref="B172:C172"/>
    <mergeCell ref="D172:G172"/>
    <mergeCell ref="H172:M172"/>
    <mergeCell ref="N172:O172"/>
    <mergeCell ref="P172:T172"/>
    <mergeCell ref="U172:W172"/>
    <mergeCell ref="X168:AA168"/>
    <mergeCell ref="AB168:AF168"/>
    <mergeCell ref="AG168:AL168"/>
    <mergeCell ref="AM168:AN168"/>
    <mergeCell ref="AP168:AQ168"/>
    <mergeCell ref="AR168:AS168"/>
    <mergeCell ref="B168:C169"/>
    <mergeCell ref="D168:G168"/>
    <mergeCell ref="H168:M168"/>
    <mergeCell ref="N168:O168"/>
    <mergeCell ref="P168:T169"/>
    <mergeCell ref="U168:W168"/>
    <mergeCell ref="X164:AA164"/>
    <mergeCell ref="AB164:AF164"/>
    <mergeCell ref="AG164:AL164"/>
    <mergeCell ref="AM164:AN164"/>
    <mergeCell ref="AP164:AQ164"/>
    <mergeCell ref="AR164:AS164"/>
    <mergeCell ref="B164:C165"/>
    <mergeCell ref="D164:G164"/>
    <mergeCell ref="H164:M164"/>
    <mergeCell ref="N164:O164"/>
    <mergeCell ref="P164:T165"/>
    <mergeCell ref="U164:W164"/>
    <mergeCell ref="X160:AA160"/>
    <mergeCell ref="AB160:AF160"/>
    <mergeCell ref="AG160:AL160"/>
    <mergeCell ref="AM160:AN160"/>
    <mergeCell ref="AP160:AQ160"/>
    <mergeCell ref="AR160:AS160"/>
    <mergeCell ref="B160:C161"/>
    <mergeCell ref="D160:G160"/>
    <mergeCell ref="H160:M160"/>
    <mergeCell ref="N160:O160"/>
    <mergeCell ref="P160:T161"/>
    <mergeCell ref="U160:W160"/>
    <mergeCell ref="X157:AA157"/>
    <mergeCell ref="AB157:AF157"/>
    <mergeCell ref="AG157:AL157"/>
    <mergeCell ref="AM157:AN157"/>
    <mergeCell ref="AP157:AQ157"/>
    <mergeCell ref="AR157:AS157"/>
    <mergeCell ref="B157:C157"/>
    <mergeCell ref="D157:G157"/>
    <mergeCell ref="H157:M157"/>
    <mergeCell ref="N157:O157"/>
    <mergeCell ref="P157:T157"/>
    <mergeCell ref="U157:W157"/>
    <mergeCell ref="X153:AA153"/>
    <mergeCell ref="AB153:AF153"/>
    <mergeCell ref="AG153:AL153"/>
    <mergeCell ref="AM153:AN153"/>
    <mergeCell ref="AP153:AQ153"/>
    <mergeCell ref="AR153:AS153"/>
    <mergeCell ref="B153:C154"/>
    <mergeCell ref="D153:G153"/>
    <mergeCell ref="H153:M153"/>
    <mergeCell ref="N153:O153"/>
    <mergeCell ref="P153:T154"/>
    <mergeCell ref="U153:W153"/>
    <mergeCell ref="X145:AA146"/>
    <mergeCell ref="AB145:AF146"/>
    <mergeCell ref="AG145:AL146"/>
    <mergeCell ref="AM145:AN146"/>
    <mergeCell ref="AP145:AQ147"/>
    <mergeCell ref="AR145:AS147"/>
    <mergeCell ref="X147:AA148"/>
    <mergeCell ref="AB147:AF148"/>
    <mergeCell ref="AG147:AL148"/>
    <mergeCell ref="B145:C147"/>
    <mergeCell ref="D145:G147"/>
    <mergeCell ref="H145:M147"/>
    <mergeCell ref="N145:O146"/>
    <mergeCell ref="P145:T147"/>
    <mergeCell ref="U145:W147"/>
    <mergeCell ref="X141:AA141"/>
    <mergeCell ref="AB141:AF141"/>
    <mergeCell ref="AG141:AL141"/>
    <mergeCell ref="AM141:AN141"/>
    <mergeCell ref="AP141:AQ141"/>
    <mergeCell ref="AR141:AS141"/>
    <mergeCell ref="B141:C142"/>
    <mergeCell ref="D141:G141"/>
    <mergeCell ref="H141:M141"/>
    <mergeCell ref="N141:O141"/>
    <mergeCell ref="P141:T142"/>
    <mergeCell ref="U141:W141"/>
    <mergeCell ref="X137:AA137"/>
    <mergeCell ref="AB137:AF137"/>
    <mergeCell ref="AG137:AL137"/>
    <mergeCell ref="AM137:AN137"/>
    <mergeCell ref="AP137:AQ137"/>
    <mergeCell ref="AR137:AS137"/>
    <mergeCell ref="B137:C138"/>
    <mergeCell ref="D137:G137"/>
    <mergeCell ref="H137:M137"/>
    <mergeCell ref="N137:O137"/>
    <mergeCell ref="P137:T138"/>
    <mergeCell ref="U137:W137"/>
    <mergeCell ref="X133:AA133"/>
    <mergeCell ref="AB133:AF133"/>
    <mergeCell ref="AG133:AL133"/>
    <mergeCell ref="AM133:AN133"/>
    <mergeCell ref="AP133:AQ133"/>
    <mergeCell ref="AR133:AS133"/>
    <mergeCell ref="B133:C134"/>
    <mergeCell ref="D133:G133"/>
    <mergeCell ref="H133:M133"/>
    <mergeCell ref="N133:O133"/>
    <mergeCell ref="P133:T134"/>
    <mergeCell ref="U133:W133"/>
    <mergeCell ref="X129:AA129"/>
    <mergeCell ref="AB129:AF129"/>
    <mergeCell ref="AG129:AL129"/>
    <mergeCell ref="AM129:AN129"/>
    <mergeCell ref="AP129:AQ129"/>
    <mergeCell ref="AR129:AS129"/>
    <mergeCell ref="B129:C130"/>
    <mergeCell ref="D129:G129"/>
    <mergeCell ref="H129:M129"/>
    <mergeCell ref="N129:O129"/>
    <mergeCell ref="P129:T130"/>
    <mergeCell ref="U129:W129"/>
    <mergeCell ref="AM121:AN122"/>
    <mergeCell ref="AP121:AQ123"/>
    <mergeCell ref="AR121:AS123"/>
    <mergeCell ref="X123:AA124"/>
    <mergeCell ref="AB123:AF124"/>
    <mergeCell ref="AG123:AL124"/>
    <mergeCell ref="AR117:AS117"/>
    <mergeCell ref="B121:C123"/>
    <mergeCell ref="D121:G123"/>
    <mergeCell ref="H121:M123"/>
    <mergeCell ref="N121:O122"/>
    <mergeCell ref="P121:T123"/>
    <mergeCell ref="U121:W123"/>
    <mergeCell ref="X121:AA122"/>
    <mergeCell ref="AB121:AF122"/>
    <mergeCell ref="AG121:AL122"/>
    <mergeCell ref="U117:W117"/>
    <mergeCell ref="X117:AA117"/>
    <mergeCell ref="AB117:AF117"/>
    <mergeCell ref="AG117:AL117"/>
    <mergeCell ref="AM117:AN117"/>
    <mergeCell ref="AP117:AQ117"/>
    <mergeCell ref="AB113:AF113"/>
    <mergeCell ref="AG113:AL113"/>
    <mergeCell ref="AM113:AN113"/>
    <mergeCell ref="AP113:AQ113"/>
    <mergeCell ref="AR113:AS113"/>
    <mergeCell ref="B117:C118"/>
    <mergeCell ref="D117:G117"/>
    <mergeCell ref="H117:M117"/>
    <mergeCell ref="N117:O117"/>
    <mergeCell ref="P117:T118"/>
    <mergeCell ref="X109:AA109"/>
    <mergeCell ref="AB109:AF109"/>
    <mergeCell ref="AG109:AL109"/>
    <mergeCell ref="B113:C114"/>
    <mergeCell ref="D113:G113"/>
    <mergeCell ref="H113:M113"/>
    <mergeCell ref="N113:O113"/>
    <mergeCell ref="P113:T114"/>
    <mergeCell ref="U113:W113"/>
    <mergeCell ref="X113:AA113"/>
    <mergeCell ref="X107:AA107"/>
    <mergeCell ref="AB107:AF107"/>
    <mergeCell ref="AG107:AL107"/>
    <mergeCell ref="X108:AA108"/>
    <mergeCell ref="AB108:AF108"/>
    <mergeCell ref="AG108:AL108"/>
    <mergeCell ref="X105:AA105"/>
    <mergeCell ref="AB105:AF105"/>
    <mergeCell ref="AG105:AL105"/>
    <mergeCell ref="X106:AA106"/>
    <mergeCell ref="AB106:AF106"/>
    <mergeCell ref="AG106:AL106"/>
    <mergeCell ref="X103:AA103"/>
    <mergeCell ref="AB103:AF103"/>
    <mergeCell ref="AG103:AL103"/>
    <mergeCell ref="X104:AA104"/>
    <mergeCell ref="AB104:AF104"/>
    <mergeCell ref="AG104:AL104"/>
    <mergeCell ref="X101:AA101"/>
    <mergeCell ref="AB101:AF101"/>
    <mergeCell ref="AG101:AL101"/>
    <mergeCell ref="X102:AA102"/>
    <mergeCell ref="AB102:AF102"/>
    <mergeCell ref="AG102:AL102"/>
    <mergeCell ref="X96:AA97"/>
    <mergeCell ref="AB96:AF97"/>
    <mergeCell ref="AG96:AL97"/>
    <mergeCell ref="AM96:AN97"/>
    <mergeCell ref="AP96:AQ98"/>
    <mergeCell ref="AR96:AS98"/>
    <mergeCell ref="X98:AA99"/>
    <mergeCell ref="AB98:AF99"/>
    <mergeCell ref="AG98:AL99"/>
    <mergeCell ref="B96:C98"/>
    <mergeCell ref="D96:G98"/>
    <mergeCell ref="H96:M98"/>
    <mergeCell ref="N96:O97"/>
    <mergeCell ref="P96:T98"/>
    <mergeCell ref="U96:W98"/>
    <mergeCell ref="X92:AA92"/>
    <mergeCell ref="AB92:AF92"/>
    <mergeCell ref="AG92:AL92"/>
    <mergeCell ref="AM92:AN92"/>
    <mergeCell ref="AP92:AQ92"/>
    <mergeCell ref="AR92:AS92"/>
    <mergeCell ref="B92:C93"/>
    <mergeCell ref="D92:G92"/>
    <mergeCell ref="H92:M92"/>
    <mergeCell ref="N92:O92"/>
    <mergeCell ref="P92:T93"/>
    <mergeCell ref="U92:W92"/>
    <mergeCell ref="X88:AA88"/>
    <mergeCell ref="AB88:AF88"/>
    <mergeCell ref="AG88:AL88"/>
    <mergeCell ref="AM88:AN88"/>
    <mergeCell ref="AP88:AQ88"/>
    <mergeCell ref="AR88:AS88"/>
    <mergeCell ref="B88:C89"/>
    <mergeCell ref="D88:G88"/>
    <mergeCell ref="H88:M88"/>
    <mergeCell ref="N88:O88"/>
    <mergeCell ref="P88:T89"/>
    <mergeCell ref="U88:W88"/>
    <mergeCell ref="X84:AA84"/>
    <mergeCell ref="AB84:AF84"/>
    <mergeCell ref="AG84:AL84"/>
    <mergeCell ref="AM84:AN84"/>
    <mergeCell ref="AP84:AQ84"/>
    <mergeCell ref="AR84:AS84"/>
    <mergeCell ref="B84:C85"/>
    <mergeCell ref="D84:G84"/>
    <mergeCell ref="H84:M84"/>
    <mergeCell ref="N84:O84"/>
    <mergeCell ref="P84:T85"/>
    <mergeCell ref="U84:W84"/>
    <mergeCell ref="X81:AA81"/>
    <mergeCell ref="AB81:AF81"/>
    <mergeCell ref="AG81:AL81"/>
    <mergeCell ref="AM81:AN81"/>
    <mergeCell ref="AP81:AQ81"/>
    <mergeCell ref="AR81:AS81"/>
    <mergeCell ref="B81:C81"/>
    <mergeCell ref="D81:G81"/>
    <mergeCell ref="H81:M81"/>
    <mergeCell ref="N81:O81"/>
    <mergeCell ref="P81:T81"/>
    <mergeCell ref="U81:W81"/>
    <mergeCell ref="X77:AA77"/>
    <mergeCell ref="AB77:AF77"/>
    <mergeCell ref="AG77:AL77"/>
    <mergeCell ref="AM77:AN77"/>
    <mergeCell ref="AP77:AQ77"/>
    <mergeCell ref="AR77:AS77"/>
    <mergeCell ref="B77:C78"/>
    <mergeCell ref="D77:G77"/>
    <mergeCell ref="H77:M77"/>
    <mergeCell ref="N77:O77"/>
    <mergeCell ref="P77:T78"/>
    <mergeCell ref="U77:W77"/>
    <mergeCell ref="X73:AA73"/>
    <mergeCell ref="AB73:AF73"/>
    <mergeCell ref="AG73:AL73"/>
    <mergeCell ref="AM73:AN73"/>
    <mergeCell ref="AP73:AQ73"/>
    <mergeCell ref="AR73:AS73"/>
    <mergeCell ref="B73:C74"/>
    <mergeCell ref="D73:G73"/>
    <mergeCell ref="H73:M73"/>
    <mergeCell ref="N73:O73"/>
    <mergeCell ref="P73:T74"/>
    <mergeCell ref="U73:W73"/>
    <mergeCell ref="X69:AA69"/>
    <mergeCell ref="AB69:AF69"/>
    <mergeCell ref="AG69:AL69"/>
    <mergeCell ref="AM69:AN69"/>
    <mergeCell ref="AP69:AQ69"/>
    <mergeCell ref="AR69:AS69"/>
    <mergeCell ref="B69:C70"/>
    <mergeCell ref="D69:G69"/>
    <mergeCell ref="H69:M69"/>
    <mergeCell ref="N69:O69"/>
    <mergeCell ref="P69:T70"/>
    <mergeCell ref="U69:W69"/>
    <mergeCell ref="X65:AA65"/>
    <mergeCell ref="AB65:AF65"/>
    <mergeCell ref="AG65:AL65"/>
    <mergeCell ref="AM65:AN65"/>
    <mergeCell ref="AP65:AQ65"/>
    <mergeCell ref="AR65:AS65"/>
    <mergeCell ref="B65:C66"/>
    <mergeCell ref="D65:G65"/>
    <mergeCell ref="H65:M65"/>
    <mergeCell ref="N65:O65"/>
    <mergeCell ref="P65:T66"/>
    <mergeCell ref="U65:W65"/>
    <mergeCell ref="X61:AA61"/>
    <mergeCell ref="AB61:AF61"/>
    <mergeCell ref="AG61:AL61"/>
    <mergeCell ref="AM61:AN61"/>
    <mergeCell ref="AP61:AQ61"/>
    <mergeCell ref="AR61:AS61"/>
    <mergeCell ref="B61:C62"/>
    <mergeCell ref="D61:G61"/>
    <mergeCell ref="H61:M61"/>
    <mergeCell ref="N61:O61"/>
    <mergeCell ref="P61:T62"/>
    <mergeCell ref="U61:W61"/>
    <mergeCell ref="X57:AA57"/>
    <mergeCell ref="AB57:AF57"/>
    <mergeCell ref="AG57:AL57"/>
    <mergeCell ref="AM57:AN57"/>
    <mergeCell ref="AP57:AQ57"/>
    <mergeCell ref="AR57:AS57"/>
    <mergeCell ref="B57:C58"/>
    <mergeCell ref="D57:G57"/>
    <mergeCell ref="H57:M57"/>
    <mergeCell ref="N57:O57"/>
    <mergeCell ref="P57:T58"/>
    <mergeCell ref="U57:W57"/>
    <mergeCell ref="X53:AA53"/>
    <mergeCell ref="AB53:AF53"/>
    <mergeCell ref="AG53:AL53"/>
    <mergeCell ref="AM53:AN53"/>
    <mergeCell ref="AP53:AQ53"/>
    <mergeCell ref="AR53:AS53"/>
    <mergeCell ref="B53:C54"/>
    <mergeCell ref="D53:G53"/>
    <mergeCell ref="H53:M53"/>
    <mergeCell ref="N53:O53"/>
    <mergeCell ref="P53:T54"/>
    <mergeCell ref="U53:W53"/>
    <mergeCell ref="X49:AA49"/>
    <mergeCell ref="AB49:AF49"/>
    <mergeCell ref="AG49:AL49"/>
    <mergeCell ref="AM49:AN49"/>
    <mergeCell ref="AP49:AQ49"/>
    <mergeCell ref="AR49:AS49"/>
    <mergeCell ref="B49:C50"/>
    <mergeCell ref="D49:G49"/>
    <mergeCell ref="H49:M49"/>
    <mergeCell ref="N49:O49"/>
    <mergeCell ref="P49:T50"/>
    <mergeCell ref="U49:W49"/>
    <mergeCell ref="X45:AA45"/>
    <mergeCell ref="AB45:AF45"/>
    <mergeCell ref="AG45:AL45"/>
    <mergeCell ref="AM45:AN45"/>
    <mergeCell ref="AP45:AQ45"/>
    <mergeCell ref="AR45:AS45"/>
    <mergeCell ref="B45:C46"/>
    <mergeCell ref="D45:G45"/>
    <mergeCell ref="H45:M45"/>
    <mergeCell ref="N45:O45"/>
    <mergeCell ref="P45:T46"/>
    <mergeCell ref="U45:W45"/>
    <mergeCell ref="X41:AA41"/>
    <mergeCell ref="AB41:AF41"/>
    <mergeCell ref="AG41:AL41"/>
    <mergeCell ref="AM41:AN41"/>
    <mergeCell ref="AP41:AQ41"/>
    <mergeCell ref="AR41:AS41"/>
    <mergeCell ref="B41:C42"/>
    <mergeCell ref="D41:G41"/>
    <mergeCell ref="H41:M41"/>
    <mergeCell ref="N41:O41"/>
    <mergeCell ref="P41:T42"/>
    <mergeCell ref="U41:W41"/>
    <mergeCell ref="X37:AA37"/>
    <mergeCell ref="AB37:AF37"/>
    <mergeCell ref="AG37:AL37"/>
    <mergeCell ref="AM37:AN37"/>
    <mergeCell ref="AP37:AQ37"/>
    <mergeCell ref="AR37:AS37"/>
    <mergeCell ref="B37:C38"/>
    <mergeCell ref="D37:G37"/>
    <mergeCell ref="H37:M37"/>
    <mergeCell ref="N37:O37"/>
    <mergeCell ref="P37:T38"/>
    <mergeCell ref="U37:W37"/>
    <mergeCell ref="X33:AA33"/>
    <mergeCell ref="AB33:AF33"/>
    <mergeCell ref="AG33:AL33"/>
    <mergeCell ref="AM33:AN33"/>
    <mergeCell ref="AP33:AQ33"/>
    <mergeCell ref="AR33:AS33"/>
    <mergeCell ref="B33:C34"/>
    <mergeCell ref="D33:G33"/>
    <mergeCell ref="H33:M33"/>
    <mergeCell ref="N33:O33"/>
    <mergeCell ref="P33:T34"/>
    <mergeCell ref="U33:W33"/>
    <mergeCell ref="X29:AA29"/>
    <mergeCell ref="AB29:AF29"/>
    <mergeCell ref="AG29:AL29"/>
    <mergeCell ref="AM29:AN29"/>
    <mergeCell ref="AP29:AQ29"/>
    <mergeCell ref="AR29:AS29"/>
    <mergeCell ref="B29:C30"/>
    <mergeCell ref="D29:G29"/>
    <mergeCell ref="H29:M29"/>
    <mergeCell ref="N29:O29"/>
    <mergeCell ref="P29:T30"/>
    <mergeCell ref="U29:W29"/>
    <mergeCell ref="X25:AA25"/>
    <mergeCell ref="AB25:AF25"/>
    <mergeCell ref="AG25:AL25"/>
    <mergeCell ref="AM25:AN25"/>
    <mergeCell ref="AP25:AQ25"/>
    <mergeCell ref="AR25:AS25"/>
    <mergeCell ref="B25:C26"/>
    <mergeCell ref="D25:G25"/>
    <mergeCell ref="H25:M25"/>
    <mergeCell ref="N25:O25"/>
    <mergeCell ref="P25:T26"/>
    <mergeCell ref="U25:W25"/>
    <mergeCell ref="X23:AA23"/>
    <mergeCell ref="AB23:AF23"/>
    <mergeCell ref="AG23:AL23"/>
    <mergeCell ref="AM23:AN23"/>
    <mergeCell ref="AP23:AQ23"/>
    <mergeCell ref="AR23:AS23"/>
    <mergeCell ref="B23:C23"/>
    <mergeCell ref="D23:G23"/>
    <mergeCell ref="H23:M23"/>
    <mergeCell ref="N23:O23"/>
    <mergeCell ref="P23:T23"/>
    <mergeCell ref="U23:W23"/>
    <mergeCell ref="X15:AA16"/>
    <mergeCell ref="AB15:AF16"/>
    <mergeCell ref="AG15:AL16"/>
    <mergeCell ref="AM15:AN16"/>
    <mergeCell ref="AP15:AQ17"/>
    <mergeCell ref="AR15:AS17"/>
    <mergeCell ref="X17:AA18"/>
    <mergeCell ref="AB17:AF18"/>
    <mergeCell ref="AG17:AL18"/>
    <mergeCell ref="B15:C17"/>
    <mergeCell ref="D15:G17"/>
    <mergeCell ref="H15:M17"/>
    <mergeCell ref="N15:O16"/>
    <mergeCell ref="P15:T17"/>
    <mergeCell ref="U15:W17"/>
    <mergeCell ref="V10:AA11"/>
    <mergeCell ref="AB10:AE11"/>
    <mergeCell ref="AF10:AH11"/>
    <mergeCell ref="AL10:AN10"/>
    <mergeCell ref="AO10:AS10"/>
    <mergeCell ref="A12:I12"/>
    <mergeCell ref="AP1:AS2"/>
    <mergeCell ref="A2:L2"/>
    <mergeCell ref="A4:L4"/>
    <mergeCell ref="B6:X6"/>
    <mergeCell ref="B9:B10"/>
    <mergeCell ref="C10:E11"/>
    <mergeCell ref="F10:G11"/>
    <mergeCell ref="K10:M10"/>
    <mergeCell ref="O10:O11"/>
    <mergeCell ref="R10:U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4B91B7A25865438B233EFB9F6874B5" ma:contentTypeVersion="13" ma:contentTypeDescription="Create a new document." ma:contentTypeScope="" ma:versionID="dd6a9f55ee8861e892ad2232b9867320">
  <xsd:schema xmlns:xsd="http://www.w3.org/2001/XMLSchema" xmlns:xs="http://www.w3.org/2001/XMLSchema" xmlns:p="http://schemas.microsoft.com/office/2006/metadata/properties" xmlns:ns3="846c1c2e-01dd-43ad-a709-a407f8105342" xmlns:ns4="bf642882-4b3f-4745-964e-282481aeca90" targetNamespace="http://schemas.microsoft.com/office/2006/metadata/properties" ma:root="true" ma:fieldsID="c59173a66a65c8f183cff690097bd2ef" ns3:_="" ns4:_="">
    <xsd:import namespace="846c1c2e-01dd-43ad-a709-a407f8105342"/>
    <xsd:import namespace="bf642882-4b3f-4745-964e-282481aeca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c1c2e-01dd-43ad-a709-a407f8105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42882-4b3f-4745-964e-282481aec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BA5904-41F2-4FE2-A4A3-862B1C82F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6c1c2e-01dd-43ad-a709-a407f8105342"/>
    <ds:schemaRef ds:uri="bf642882-4b3f-4745-964e-282481aec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662921-DF21-4359-B8F8-D93C6476BE96}">
  <ds:schemaRefs>
    <ds:schemaRef ds:uri="846c1c2e-01dd-43ad-a709-a407f810534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f642882-4b3f-4745-964e-282481aeca9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34162B-B3E9-44E9-9793-6B649D458A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Budget V Actual</vt:lpstr>
      <vt:lpstr>Bal sheet</vt:lpstr>
      <vt:lpstr>Cash flow</vt:lpstr>
      <vt:lpstr>Check Reg</vt:lpstr>
      <vt:lpstr>'Cash flow'!Print_Area</vt:lpstr>
      <vt:lpstr>'Cash flow'!Print_Titles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Knapp</dc:creator>
  <cp:lastModifiedBy>Janice Knapp</cp:lastModifiedBy>
  <cp:lastPrinted>2020-02-18T17:56:55Z</cp:lastPrinted>
  <dcterms:created xsi:type="dcterms:W3CDTF">2019-11-20T16:13:48Z</dcterms:created>
  <dcterms:modified xsi:type="dcterms:W3CDTF">2020-03-19T16:45:45Z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0x010100CE4B91B7A25865438B233EFB9F6874B5</vt:lpwstr>
  </property>
</Properties>
</file>