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ownloads\"/>
    </mc:Choice>
  </mc:AlternateContent>
  <bookViews>
    <workbookView xWindow="0" yWindow="0" windowWidth="22500" windowHeight="10500"/>
  </bookViews>
  <sheets>
    <sheet name="YTD to Budget" sheetId="4" r:id="rId1"/>
    <sheet name="Balance Sheet" sheetId="3" r:id="rId2"/>
    <sheet name="Cash Flow" sheetId="1" r:id="rId3"/>
    <sheet name="Check Reg" sheetId="2" r:id="rId4"/>
  </sheets>
  <definedNames>
    <definedName name="_xlnm.Print_Area" localSheetId="1">'Balance Sheet'!$A$1:$K$62</definedName>
    <definedName name="_xlnm.Print_Area" localSheetId="2">'Cash Flow'!$A$1:$Q$126</definedName>
    <definedName name="_xlnm.Print_Area" localSheetId="3">'Check Reg'!$A$1:$AB$39</definedName>
    <definedName name="_xlnm.Print_Area" localSheetId="0">'YTD to Budget'!$A$1:$N$27</definedName>
    <definedName name="_xlnm.Print_Titles" localSheetId="2">'Cash Flow'!$1:$6</definedName>
    <definedName name="_xlnm.Print_Titles" localSheetId="3">'Check Reg'!$1:$4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5" i="1" l="1"/>
  <c r="AE85" i="1" s="1"/>
  <c r="AB76" i="1"/>
  <c r="L83" i="1"/>
  <c r="AD71" i="1"/>
  <c r="AE71" i="1" s="1"/>
  <c r="Q71" i="1"/>
  <c r="AB45" i="1"/>
  <c r="AD89" i="1"/>
  <c r="AE89" i="1" s="1"/>
  <c r="AD88" i="1"/>
  <c r="AE88" i="1" s="1"/>
  <c r="AD87" i="1"/>
  <c r="AE87" i="1" s="1"/>
  <c r="AD79" i="1"/>
  <c r="AE79" i="1" s="1"/>
  <c r="AD78" i="1"/>
  <c r="AE78" i="1" s="1"/>
  <c r="AD77" i="1"/>
  <c r="AE77" i="1" s="1"/>
  <c r="AD76" i="1"/>
  <c r="AE76" i="1" s="1"/>
  <c r="AD75" i="1"/>
  <c r="AE75" i="1" s="1"/>
  <c r="AD9" i="1"/>
  <c r="AE9" i="1" s="1"/>
  <c r="AD8" i="1"/>
  <c r="AE8" i="1" s="1"/>
  <c r="AE7" i="1"/>
  <c r="AD7" i="1"/>
  <c r="AB90" i="1"/>
  <c r="AB30" i="1"/>
  <c r="S89" i="1"/>
  <c r="S88" i="1"/>
  <c r="S87" i="1"/>
  <c r="S85" i="1"/>
  <c r="S82" i="1"/>
  <c r="AD82" i="1" s="1"/>
  <c r="AE82" i="1" s="1"/>
  <c r="S81" i="1"/>
  <c r="AD81" i="1" s="1"/>
  <c r="AE81" i="1" s="1"/>
  <c r="S80" i="1"/>
  <c r="AD80" i="1" s="1"/>
  <c r="AE80" i="1" s="1"/>
  <c r="S79" i="1"/>
  <c r="S78" i="1"/>
  <c r="S77" i="1"/>
  <c r="S76" i="1"/>
  <c r="S75" i="1"/>
  <c r="S74" i="1"/>
  <c r="AD74" i="1" s="1"/>
  <c r="AE74" i="1" s="1"/>
  <c r="S73" i="1"/>
  <c r="AD73" i="1" s="1"/>
  <c r="AE73" i="1" s="1"/>
  <c r="S72" i="1"/>
  <c r="AD72" i="1" s="1"/>
  <c r="AE72" i="1" s="1"/>
  <c r="S70" i="1"/>
  <c r="AD70" i="1" s="1"/>
  <c r="AE70" i="1" s="1"/>
  <c r="S69" i="1"/>
  <c r="AD69" i="1" s="1"/>
  <c r="AE69" i="1" s="1"/>
  <c r="S68" i="1"/>
  <c r="AD68" i="1" s="1"/>
  <c r="AE68" i="1" s="1"/>
  <c r="S67" i="1"/>
  <c r="AD67" i="1" s="1"/>
  <c r="AE67" i="1" s="1"/>
  <c r="S66" i="1"/>
  <c r="AD66" i="1" s="1"/>
  <c r="AE66" i="1" s="1"/>
  <c r="S65" i="1"/>
  <c r="AD65" i="1" s="1"/>
  <c r="AE65" i="1" s="1"/>
  <c r="S64" i="1"/>
  <c r="AD64" i="1" s="1"/>
  <c r="AE64" i="1" s="1"/>
  <c r="S63" i="1"/>
  <c r="AD63" i="1" s="1"/>
  <c r="AE63" i="1" s="1"/>
  <c r="S62" i="1"/>
  <c r="AD62" i="1" s="1"/>
  <c r="AE62" i="1" s="1"/>
  <c r="S61" i="1"/>
  <c r="AD61" i="1" s="1"/>
  <c r="AE61" i="1" s="1"/>
  <c r="S59" i="1"/>
  <c r="AD59" i="1" s="1"/>
  <c r="AE59" i="1" s="1"/>
  <c r="S58" i="1"/>
  <c r="AD58" i="1" s="1"/>
  <c r="AE58" i="1" s="1"/>
  <c r="S57" i="1"/>
  <c r="AD57" i="1" s="1"/>
  <c r="AE57" i="1" s="1"/>
  <c r="S56" i="1"/>
  <c r="AD56" i="1" s="1"/>
  <c r="AE56" i="1" s="1"/>
  <c r="S55" i="1"/>
  <c r="AD55" i="1" s="1"/>
  <c r="AE55" i="1" s="1"/>
  <c r="S54" i="1"/>
  <c r="AD54" i="1" s="1"/>
  <c r="AE54" i="1" s="1"/>
  <c r="S53" i="1"/>
  <c r="AD53" i="1" s="1"/>
  <c r="AE53" i="1" s="1"/>
  <c r="S52" i="1"/>
  <c r="AD52" i="1" s="1"/>
  <c r="AE52" i="1" s="1"/>
  <c r="S49" i="1"/>
  <c r="AD49" i="1" s="1"/>
  <c r="AE49" i="1" s="1"/>
  <c r="S48" i="1"/>
  <c r="AD48" i="1" s="1"/>
  <c r="AE48" i="1" s="1"/>
  <c r="S47" i="1"/>
  <c r="AD47" i="1" s="1"/>
  <c r="AE47" i="1" s="1"/>
  <c r="S46" i="1"/>
  <c r="AD46" i="1" s="1"/>
  <c r="AE46" i="1" s="1"/>
  <c r="S45" i="1"/>
  <c r="AD45" i="1" s="1"/>
  <c r="AE45" i="1" s="1"/>
  <c r="S44" i="1"/>
  <c r="AD44" i="1" s="1"/>
  <c r="AE44" i="1" s="1"/>
  <c r="S43" i="1"/>
  <c r="AD43" i="1" s="1"/>
  <c r="AE43" i="1" s="1"/>
  <c r="S42" i="1"/>
  <c r="AD42" i="1" s="1"/>
  <c r="AE42" i="1" s="1"/>
  <c r="S40" i="1"/>
  <c r="AD40" i="1" s="1"/>
  <c r="AE40" i="1" s="1"/>
  <c r="S39" i="1"/>
  <c r="AD39" i="1" s="1"/>
  <c r="AE39" i="1" s="1"/>
  <c r="S38" i="1"/>
  <c r="AD38" i="1" s="1"/>
  <c r="AE38" i="1" s="1"/>
  <c r="S37" i="1"/>
  <c r="AD37" i="1" s="1"/>
  <c r="AE37" i="1" s="1"/>
  <c r="S35" i="1"/>
  <c r="AD35" i="1" s="1"/>
  <c r="AE35" i="1" s="1"/>
  <c r="S34" i="1"/>
  <c r="AD34" i="1" s="1"/>
  <c r="AE34" i="1" s="1"/>
  <c r="S33" i="1"/>
  <c r="AD33" i="1" s="1"/>
  <c r="AE33" i="1" s="1"/>
  <c r="S32" i="1"/>
  <c r="AD32" i="1" s="1"/>
  <c r="AE32" i="1" s="1"/>
  <c r="S29" i="1"/>
  <c r="AD29" i="1" s="1"/>
  <c r="AE29" i="1" s="1"/>
  <c r="S28" i="1"/>
  <c r="AD28" i="1" s="1"/>
  <c r="AE28" i="1" s="1"/>
  <c r="S27" i="1"/>
  <c r="AD27" i="1" s="1"/>
  <c r="AE27" i="1" s="1"/>
  <c r="S26" i="1"/>
  <c r="AD26" i="1" s="1"/>
  <c r="AE26" i="1" s="1"/>
  <c r="S25" i="1"/>
  <c r="AD25" i="1" s="1"/>
  <c r="AE25" i="1" s="1"/>
  <c r="S24" i="1"/>
  <c r="AD24" i="1" s="1"/>
  <c r="AE24" i="1" s="1"/>
  <c r="S22" i="1"/>
  <c r="AD22" i="1" s="1"/>
  <c r="AE22" i="1" s="1"/>
  <c r="S21" i="1"/>
  <c r="AD21" i="1" s="1"/>
  <c r="AE21" i="1" s="1"/>
  <c r="S20" i="1"/>
  <c r="AD20" i="1" s="1"/>
  <c r="AE20" i="1" s="1"/>
  <c r="S19" i="1"/>
  <c r="AD19" i="1" s="1"/>
  <c r="AE19" i="1" s="1"/>
  <c r="S18" i="1"/>
  <c r="AD18" i="1" s="1"/>
  <c r="AE18" i="1" s="1"/>
  <c r="S16" i="1"/>
  <c r="AD16" i="1" s="1"/>
  <c r="AE16" i="1" s="1"/>
  <c r="S15" i="1"/>
  <c r="AD15" i="1" s="1"/>
  <c r="AE15" i="1" s="1"/>
  <c r="S14" i="1"/>
  <c r="AD14" i="1" s="1"/>
  <c r="AE14" i="1" s="1"/>
  <c r="S13" i="1"/>
  <c r="AD13" i="1" s="1"/>
  <c r="AE13" i="1" s="1"/>
  <c r="S12" i="1"/>
  <c r="AD12" i="1" s="1"/>
  <c r="AE12" i="1" s="1"/>
  <c r="S10" i="1"/>
  <c r="AD10" i="1" s="1"/>
  <c r="AE10" i="1" s="1"/>
  <c r="S9" i="1"/>
  <c r="S8" i="1"/>
  <c r="S7" i="1"/>
  <c r="P90" i="1" l="1"/>
  <c r="O90" i="1"/>
  <c r="N90" i="1"/>
  <c r="S90" i="1" s="1"/>
  <c r="P86" i="1"/>
  <c r="O86" i="1"/>
  <c r="N86" i="1"/>
  <c r="S86" i="1" s="1"/>
  <c r="P84" i="1"/>
  <c r="O84" i="1"/>
  <c r="N84" i="1"/>
  <c r="P60" i="1"/>
  <c r="O60" i="1"/>
  <c r="N60" i="1"/>
  <c r="S60" i="1" s="1"/>
  <c r="P50" i="1"/>
  <c r="O50" i="1"/>
  <c r="P41" i="1"/>
  <c r="O41" i="1"/>
  <c r="P36" i="1"/>
  <c r="O36" i="1"/>
  <c r="N50" i="1"/>
  <c r="S50" i="1" s="1"/>
  <c r="N41" i="1"/>
  <c r="S41" i="1" s="1"/>
  <c r="N36" i="1"/>
  <c r="S36" i="1" s="1"/>
  <c r="P30" i="1"/>
  <c r="O30" i="1"/>
  <c r="N30" i="1"/>
  <c r="S30" i="1" s="1"/>
  <c r="P23" i="1"/>
  <c r="O23" i="1"/>
  <c r="N23" i="1"/>
  <c r="S23" i="1" s="1"/>
  <c r="P17" i="1"/>
  <c r="O17" i="1"/>
  <c r="N17" i="1"/>
  <c r="S17" i="1" s="1"/>
  <c r="P11" i="1"/>
  <c r="O11" i="1"/>
  <c r="N11" i="1"/>
  <c r="S11" i="1" s="1"/>
  <c r="O31" i="1" l="1"/>
  <c r="P31" i="1"/>
  <c r="O51" i="1"/>
  <c r="P91" i="1"/>
  <c r="P51" i="1"/>
  <c r="O91" i="1"/>
  <c r="N91" i="1"/>
  <c r="S91" i="1" s="1"/>
  <c r="N51" i="1"/>
  <c r="N31" i="1"/>
  <c r="S31" i="1" s="1"/>
  <c r="Z9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O92" i="1" l="1"/>
  <c r="O93" i="1" s="1"/>
  <c r="P92" i="1"/>
  <c r="P93" i="1" s="1"/>
  <c r="N92" i="1"/>
  <c r="S51" i="1"/>
  <c r="Q33" i="1"/>
  <c r="Z33" i="1" s="1"/>
  <c r="N93" i="1" l="1"/>
  <c r="S93" i="1" s="1"/>
  <c r="S92" i="1"/>
  <c r="N100" i="1"/>
  <c r="O100" i="1"/>
  <c r="P100" i="1"/>
  <c r="P101" i="1" l="1"/>
  <c r="Q88" i="1"/>
  <c r="Z88" i="1" s="1"/>
  <c r="Q72" i="1"/>
  <c r="Z72" i="1" s="1"/>
  <c r="Q65" i="1"/>
  <c r="Z65" i="1" s="1"/>
  <c r="Q89" i="1"/>
  <c r="Z89" i="1" s="1"/>
  <c r="Q87" i="1"/>
  <c r="Q85" i="1"/>
  <c r="Q82" i="1"/>
  <c r="Z82" i="1" s="1"/>
  <c r="Q81" i="1"/>
  <c r="Z81" i="1" s="1"/>
  <c r="Q80" i="1"/>
  <c r="Z80" i="1" s="1"/>
  <c r="Q79" i="1"/>
  <c r="Z79" i="1" s="1"/>
  <c r="Q78" i="1"/>
  <c r="Z78" i="1" s="1"/>
  <c r="Q77" i="1"/>
  <c r="Z77" i="1" s="1"/>
  <c r="Q76" i="1"/>
  <c r="Z76" i="1" s="1"/>
  <c r="Q75" i="1"/>
  <c r="Z75" i="1" s="1"/>
  <c r="Q74" i="1"/>
  <c r="Z74" i="1" s="1"/>
  <c r="Q73" i="1"/>
  <c r="Z73" i="1" s="1"/>
  <c r="Q70" i="1"/>
  <c r="Z70" i="1" s="1"/>
  <c r="Q69" i="1"/>
  <c r="Z69" i="1" s="1"/>
  <c r="Q68" i="1"/>
  <c r="Z68" i="1" s="1"/>
  <c r="Q67" i="1"/>
  <c r="Z67" i="1" s="1"/>
  <c r="Q66" i="1"/>
  <c r="Z66" i="1" s="1"/>
  <c r="Q64" i="1"/>
  <c r="Z64" i="1" s="1"/>
  <c r="Q63" i="1"/>
  <c r="Z63" i="1" s="1"/>
  <c r="Q62" i="1"/>
  <c r="Z62" i="1" s="1"/>
  <c r="Q61" i="1"/>
  <c r="Q59" i="1"/>
  <c r="Z59" i="1" s="1"/>
  <c r="Q58" i="1"/>
  <c r="Z58" i="1" s="1"/>
  <c r="Q57" i="1"/>
  <c r="Z57" i="1" s="1"/>
  <c r="Q56" i="1"/>
  <c r="Z56" i="1" s="1"/>
  <c r="Q55" i="1"/>
  <c r="Z55" i="1" s="1"/>
  <c r="Q54" i="1"/>
  <c r="Z54" i="1" s="1"/>
  <c r="Q53" i="1"/>
  <c r="Z53" i="1" s="1"/>
  <c r="Q52" i="1"/>
  <c r="Q49" i="1"/>
  <c r="Z49" i="1" s="1"/>
  <c r="Q48" i="1"/>
  <c r="Z48" i="1" s="1"/>
  <c r="Q47" i="1"/>
  <c r="Z47" i="1" s="1"/>
  <c r="Q46" i="1"/>
  <c r="Z46" i="1" s="1"/>
  <c r="Q45" i="1"/>
  <c r="Z45" i="1" s="1"/>
  <c r="Q44" i="1"/>
  <c r="Z44" i="1" s="1"/>
  <c r="Q43" i="1"/>
  <c r="Z43" i="1" s="1"/>
  <c r="Q42" i="1"/>
  <c r="Q40" i="1"/>
  <c r="Z40" i="1" s="1"/>
  <c r="Q39" i="1"/>
  <c r="Z39" i="1" s="1"/>
  <c r="Q38" i="1"/>
  <c r="Z38" i="1" s="1"/>
  <c r="Q37" i="1"/>
  <c r="Q35" i="1"/>
  <c r="Z35" i="1" s="1"/>
  <c r="Q34" i="1"/>
  <c r="Z34" i="1" s="1"/>
  <c r="Q32" i="1"/>
  <c r="Q29" i="1"/>
  <c r="Z29" i="1" s="1"/>
  <c r="Q28" i="1"/>
  <c r="Z28" i="1" s="1"/>
  <c r="Q27" i="1"/>
  <c r="Z27" i="1" s="1"/>
  <c r="Q25" i="1"/>
  <c r="Z25" i="1" s="1"/>
  <c r="Q24" i="1"/>
  <c r="Z24" i="1" s="1"/>
  <c r="Q22" i="1"/>
  <c r="Z22" i="1" s="1"/>
  <c r="Q21" i="1"/>
  <c r="Z21" i="1" s="1"/>
  <c r="Q20" i="1"/>
  <c r="Z20" i="1" s="1"/>
  <c r="Q19" i="1"/>
  <c r="Z19" i="1" s="1"/>
  <c r="Q18" i="1"/>
  <c r="Z18" i="1" s="1"/>
  <c r="Q14" i="1"/>
  <c r="Z14" i="1" s="1"/>
  <c r="Q16" i="1"/>
  <c r="Z16" i="1" s="1"/>
  <c r="Q15" i="1"/>
  <c r="Z15" i="1" s="1"/>
  <c r="Q13" i="1"/>
  <c r="Z13" i="1" s="1"/>
  <c r="Q12" i="1"/>
  <c r="Z12" i="1" s="1"/>
  <c r="Q10" i="1"/>
  <c r="Z10" i="1" s="1"/>
  <c r="Q7" i="1"/>
  <c r="Z7" i="1" s="1"/>
  <c r="K83" i="1"/>
  <c r="K84" i="1" l="1"/>
  <c r="S84" i="1" s="1"/>
  <c r="S83" i="1"/>
  <c r="AD83" i="1" s="1"/>
  <c r="AE83" i="1" s="1"/>
  <c r="Q86" i="1"/>
  <c r="Z86" i="1" s="1"/>
  <c r="Z85" i="1"/>
  <c r="Z32" i="1"/>
  <c r="Q36" i="1"/>
  <c r="Z36" i="1" s="1"/>
  <c r="Q90" i="1"/>
  <c r="Z90" i="1" s="1"/>
  <c r="Z87" i="1"/>
  <c r="Z61" i="1"/>
  <c r="Z52" i="1"/>
  <c r="Q60" i="1"/>
  <c r="Z60" i="1" s="1"/>
  <c r="Z42" i="1"/>
  <c r="Q50" i="1"/>
  <c r="Z50" i="1" s="1"/>
  <c r="Z37" i="1"/>
  <c r="Q41" i="1"/>
  <c r="Q83" i="1"/>
  <c r="Z83" i="1" s="1"/>
  <c r="N101" i="1"/>
  <c r="N102" i="1" s="1"/>
  <c r="O101" i="1"/>
  <c r="O102" i="1" s="1"/>
  <c r="Q30" i="1"/>
  <c r="Z30" i="1" s="1"/>
  <c r="Q23" i="1"/>
  <c r="Q17" i="1"/>
  <c r="Z17" i="1" s="1"/>
  <c r="V31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7" i="1"/>
  <c r="T10" i="1"/>
  <c r="T12" i="1"/>
  <c r="T13" i="1"/>
  <c r="T14" i="1"/>
  <c r="T15" i="1"/>
  <c r="T16" i="1"/>
  <c r="T18" i="1"/>
  <c r="T19" i="1"/>
  <c r="T20" i="1"/>
  <c r="T21" i="1"/>
  <c r="T22" i="1"/>
  <c r="T24" i="1"/>
  <c r="T25" i="1"/>
  <c r="T27" i="1"/>
  <c r="T28" i="1"/>
  <c r="T29" i="1"/>
  <c r="T32" i="1"/>
  <c r="T34" i="1"/>
  <c r="T35" i="1"/>
  <c r="T37" i="1"/>
  <c r="T38" i="1"/>
  <c r="T39" i="1"/>
  <c r="T40" i="1"/>
  <c r="T42" i="1"/>
  <c r="T43" i="1"/>
  <c r="T44" i="1"/>
  <c r="T45" i="1"/>
  <c r="T46" i="1"/>
  <c r="T47" i="1"/>
  <c r="T48" i="1"/>
  <c r="T49" i="1"/>
  <c r="T52" i="1"/>
  <c r="T53" i="1"/>
  <c r="T54" i="1"/>
  <c r="T55" i="1"/>
  <c r="T56" i="1"/>
  <c r="T57" i="1"/>
  <c r="T58" i="1"/>
  <c r="T59" i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5" i="1"/>
  <c r="T87" i="1"/>
  <c r="T88" i="1"/>
  <c r="T89" i="1"/>
  <c r="T7" i="1"/>
  <c r="I102" i="1"/>
  <c r="J102" i="1"/>
  <c r="K102" i="1"/>
  <c r="L102" i="1"/>
  <c r="T83" i="1" l="1"/>
  <c r="Q51" i="1"/>
  <c r="T86" i="1"/>
  <c r="Q84" i="1"/>
  <c r="Z84" i="1" s="1"/>
  <c r="Z41" i="1"/>
  <c r="Z23" i="1"/>
  <c r="T50" i="1"/>
  <c r="T41" i="1"/>
  <c r="T90" i="1"/>
  <c r="T17" i="1"/>
  <c r="T30" i="1"/>
  <c r="Z51" i="1"/>
  <c r="T36" i="1"/>
  <c r="V93" i="1"/>
  <c r="T60" i="1"/>
  <c r="T23" i="1"/>
  <c r="P102" i="1"/>
  <c r="P113" i="1" s="1"/>
  <c r="I122" i="1"/>
  <c r="P121" i="1"/>
  <c r="O121" i="1"/>
  <c r="N121" i="1"/>
  <c r="L121" i="1"/>
  <c r="K121" i="1"/>
  <c r="J121" i="1"/>
  <c r="I121" i="1"/>
  <c r="P117" i="1"/>
  <c r="O117" i="1"/>
  <c r="N117" i="1"/>
  <c r="L117" i="1"/>
  <c r="K117" i="1"/>
  <c r="J117" i="1"/>
  <c r="I117" i="1"/>
  <c r="O113" i="1"/>
  <c r="N113" i="1"/>
  <c r="L113" i="1"/>
  <c r="K113" i="1"/>
  <c r="J113" i="1"/>
  <c r="I113" i="1"/>
  <c r="T84" i="1" l="1"/>
  <c r="Q91" i="1"/>
  <c r="T91" i="1" s="1"/>
  <c r="P124" i="1"/>
  <c r="T51" i="1"/>
  <c r="J124" i="1"/>
  <c r="L124" i="1"/>
  <c r="N124" i="1"/>
  <c r="K124" i="1"/>
  <c r="O124" i="1"/>
  <c r="I124" i="1"/>
  <c r="I125" i="1" s="1"/>
  <c r="J122" i="1" s="1"/>
  <c r="Q92" i="1" l="1"/>
  <c r="Z92" i="1" s="1"/>
  <c r="Z91" i="1"/>
  <c r="Y94" i="1"/>
  <c r="Z94" i="1" s="1"/>
  <c r="J125" i="1"/>
  <c r="K122" i="1" s="1"/>
  <c r="K125" i="1" s="1"/>
  <c r="L122" i="1" s="1"/>
  <c r="L125" i="1" s="1"/>
  <c r="N122" i="1" s="1"/>
  <c r="N125" i="1" s="1"/>
  <c r="O122" i="1" s="1"/>
  <c r="O125" i="1" s="1"/>
  <c r="P122" i="1" s="1"/>
  <c r="P125" i="1" s="1"/>
  <c r="Q8" i="1"/>
  <c r="V8" i="1"/>
  <c r="T92" i="1" l="1"/>
  <c r="Q11" i="1"/>
  <c r="T11" i="1" s="1"/>
  <c r="Z8" i="1"/>
  <c r="T8" i="1"/>
  <c r="Z11" i="1" l="1"/>
  <c r="Q31" i="1"/>
  <c r="T31" i="1" s="1"/>
  <c r="Z31" i="1" l="1"/>
  <c r="Q93" i="1"/>
  <c r="Z93" i="1" s="1"/>
  <c r="T93" i="1" l="1"/>
</calcChain>
</file>

<file path=xl/comments1.xml><?xml version="1.0" encoding="utf-8"?>
<comments xmlns="http://schemas.openxmlformats.org/spreadsheetml/2006/main">
  <authors>
    <author>Lisa Jones</author>
  </authors>
  <commentList>
    <comment ref="AB3" authorId="0" shapeId="0">
      <text>
        <r>
          <rPr>
            <b/>
            <sz val="9"/>
            <color indexed="81"/>
            <rFont val="Tahoma"/>
            <family val="2"/>
          </rPr>
          <t>Lisa Jones:</t>
        </r>
        <r>
          <rPr>
            <sz val="9"/>
            <color indexed="81"/>
            <rFont val="Tahoma"/>
            <family val="2"/>
          </rPr>
          <t xml:space="preserve">
changed from 3/23/20 to 5/15/20</t>
        </r>
      </text>
    </comment>
    <comment ref="AB45" authorId="0" shapeId="0">
      <text>
        <r>
          <rPr>
            <b/>
            <sz val="9"/>
            <color indexed="81"/>
            <rFont val="Tahoma"/>
            <family val="2"/>
          </rPr>
          <t>Lisa Jones:</t>
        </r>
        <r>
          <rPr>
            <sz val="9"/>
            <color indexed="81"/>
            <rFont val="Tahoma"/>
            <family val="2"/>
          </rPr>
          <t xml:space="preserve">
adjusted -$15k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>Lisa Jones:</t>
        </r>
        <r>
          <rPr>
            <sz val="9"/>
            <color indexed="81"/>
            <rFont val="Tahoma"/>
            <family val="2"/>
          </rPr>
          <t xml:space="preserve">
Includes ASES + 21CCLC - - waiting for invoices</t>
        </r>
      </text>
    </comment>
    <comment ref="O119" authorId="0" shapeId="0">
      <text>
        <r>
          <rPr>
            <b/>
            <sz val="9"/>
            <color indexed="81"/>
            <rFont val="Tahoma"/>
            <family val="2"/>
          </rPr>
          <t>Lisa Jones:</t>
        </r>
        <r>
          <rPr>
            <sz val="9"/>
            <color indexed="81"/>
            <rFont val="Tahoma"/>
            <family val="2"/>
          </rPr>
          <t xml:space="preserve">
PPP loan</t>
        </r>
      </text>
    </comment>
  </commentList>
</comments>
</file>

<file path=xl/sharedStrings.xml><?xml version="1.0" encoding="utf-8"?>
<sst xmlns="http://schemas.openxmlformats.org/spreadsheetml/2006/main" count="669" uniqueCount="390">
  <si>
    <t>Cash Flow Statement*</t>
  </si>
  <si>
    <t>Public Policy Charter</t>
  </si>
  <si>
    <t>Actual</t>
  </si>
  <si>
    <t>Budget</t>
  </si>
  <si>
    <t/>
  </si>
  <si>
    <t>Cash Source / (Use)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</si>
  <si>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</si>
  <si>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</si>
  <si>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</si>
  <si>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</si>
  <si>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</si>
  <si>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</si>
  <si>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</si>
  <si>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</si>
  <si>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</si>
  <si>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</si>
  <si>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</si>
  <si>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</si>
  <si>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Operating Activities</t>
  </si>
  <si>
    <t>Revenue</t>
  </si>
  <si>
    <t>Expenses</t>
  </si>
  <si>
    <t>Total Net (Loss)/Income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</si>
  <si>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</si>
  <si>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</si>
  <si>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</si>
  <si>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</si>
  <si>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</si>
  <si>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</si>
  <si>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</si>
  <si>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</si>
  <si>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</si>
  <si>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</si>
  <si>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</si>
  <si>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Investing Activities</t>
  </si>
  <si>
    <t>Capital Expenditures</t>
  </si>
  <si>
    <t>Other Investing Activities</t>
  </si>
  <si>
    <t>Equity Transfers</t>
  </si>
  <si>
    <t>Net Cash provided/ (used) by Investing Activities</t>
  </si>
  <si>
    <t>Financing Activities</t>
  </si>
  <si>
    <t>Cash Flow Financing - Secured Debt</t>
  </si>
  <si>
    <t>Loan Payables</t>
  </si>
  <si>
    <t>Deferred Lease Expense</t>
  </si>
  <si>
    <t>Net Cash provided/ (used) by Financing Activities</t>
  </si>
  <si>
    <t>Cash at Beginning of Period</t>
  </si>
  <si>
    <t>Net Increase/(Decrease) in Cash</t>
  </si>
  <si>
    <t>Cash at end of Period</t>
  </si>
  <si>
    <t>Account Code</t>
  </si>
  <si>
    <t>Description</t>
  </si>
  <si>
    <t>8011</t>
  </si>
  <si>
    <t>LCFF Revenue</t>
  </si>
  <si>
    <t>8012</t>
  </si>
  <si>
    <t>Education Protection Account Revenue</t>
  </si>
  <si>
    <t>8096</t>
  </si>
  <si>
    <t>Charter Schools Funding In-Lieu of Property Taxes</t>
  </si>
  <si>
    <t>LCFF</t>
  </si>
  <si>
    <t>8181</t>
  </si>
  <si>
    <t>Special Education - Entitlement</t>
  </si>
  <si>
    <t>8290</t>
  </si>
  <si>
    <t>8291</t>
  </si>
  <si>
    <t>Title I Federal Revenue</t>
  </si>
  <si>
    <t>8292</t>
  </si>
  <si>
    <t>Title II</t>
  </si>
  <si>
    <t>8294</t>
  </si>
  <si>
    <t>Title IV</t>
  </si>
  <si>
    <t>Federal Revenue</t>
  </si>
  <si>
    <t>8550</t>
  </si>
  <si>
    <t>Mandated Block Grant</t>
  </si>
  <si>
    <t>8560</t>
  </si>
  <si>
    <t>State Lottery Revenue</t>
  </si>
  <si>
    <t>8590</t>
  </si>
  <si>
    <t>8591</t>
  </si>
  <si>
    <t>SB 740</t>
  </si>
  <si>
    <t>8599</t>
  </si>
  <si>
    <t>Prior Year State Income</t>
  </si>
  <si>
    <t>Other State Revenue</t>
  </si>
  <si>
    <t>8660</t>
  </si>
  <si>
    <t>Interest Income</t>
  </si>
  <si>
    <t>8682</t>
  </si>
  <si>
    <t>Foundation Grants/Donations</t>
  </si>
  <si>
    <t>8685</t>
  </si>
  <si>
    <t>School Site fundraising</t>
  </si>
  <si>
    <t>8699</t>
  </si>
  <si>
    <t>All Other Local Revenue</t>
  </si>
  <si>
    <t>8791</t>
  </si>
  <si>
    <t>SPED State/Other Transfers of Apportionments from Districts</t>
  </si>
  <si>
    <t>Local Revenue</t>
  </si>
  <si>
    <t>Total Revenue</t>
  </si>
  <si>
    <t>1100</t>
  </si>
  <si>
    <t>Teachers'  Salaries</t>
  </si>
  <si>
    <t>1200</t>
  </si>
  <si>
    <t>Certificated Pupil Support Salaries</t>
  </si>
  <si>
    <t>1300</t>
  </si>
  <si>
    <t>Certificated Supervisor and Administrator Salaries</t>
  </si>
  <si>
    <t>Certificated Salaries</t>
  </si>
  <si>
    <t>2100</t>
  </si>
  <si>
    <t>Instructional Aide Salaries</t>
  </si>
  <si>
    <t>2200</t>
  </si>
  <si>
    <t>Classified Support Salaries (Maintenance, Food)</t>
  </si>
  <si>
    <t>2300</t>
  </si>
  <si>
    <t>Classified Supervisor and Administrator Salaries</t>
  </si>
  <si>
    <t>2400</t>
  </si>
  <si>
    <t>Clerical, Technical, and Office Staff Salaries</t>
  </si>
  <si>
    <t>Classified Salaries</t>
  </si>
  <si>
    <t>3101</t>
  </si>
  <si>
    <t>State Teachers' Retirement System, certificated positions</t>
  </si>
  <si>
    <t>3313</t>
  </si>
  <si>
    <t>OASDI</t>
  </si>
  <si>
    <t>3323</t>
  </si>
  <si>
    <t>Medicare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</si>
  <si>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</si>
  <si>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</si>
  <si>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</si>
  <si>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</si>
  <si>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</si>
  <si>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</si>
  <si>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</si>
  <si>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Employment Benefits</t>
  </si>
  <si>
    <t>3903</t>
  </si>
  <si>
    <t>Other Employee Benefits</t>
  </si>
  <si>
    <t>Employee Benefits</t>
  </si>
  <si>
    <t>Total Personnel Expenses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</si>
  <si>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</si>
  <si>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</si>
  <si>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</si>
  <si>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</si>
  <si>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</si>
  <si>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</si>
  <si>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</si>
  <si>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</si>
  <si>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</si>
  <si>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Materials for School Sponsored Athletics</t>
  </si>
  <si>
    <t>4400</t>
  </si>
  <si>
    <t>Noncapitalized Equipment</t>
  </si>
  <si>
    <t>4410</t>
  </si>
  <si>
    <t>Software and Software Licensing</t>
  </si>
  <si>
    <t>4430</t>
  </si>
  <si>
    <t>Noncapitalized Student Equipment</t>
  </si>
  <si>
    <t>Books and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</si>
  <si>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</si>
  <si>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</si>
  <si>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</si>
  <si>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</si>
  <si>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</si>
  <si>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</si>
  <si>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</si>
  <si>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</si>
  <si>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5500</t>
  </si>
  <si>
    <t>Operation and Housekeeping Services</t>
  </si>
  <si>
    <t>5501</t>
  </si>
  <si>
    <t>Utilities</t>
  </si>
  <si>
    <t>5505</t>
  </si>
  <si>
    <t>Student Transportation/Field Trips</t>
  </si>
  <si>
    <t>5600</t>
  </si>
  <si>
    <t>Space Rental/Leases Expense</t>
  </si>
  <si>
    <t>5601</t>
  </si>
  <si>
    <t>Building Maintenance</t>
  </si>
  <si>
    <t>5605</t>
  </si>
  <si>
    <t>Equipment Rental/Lease Expense</t>
  </si>
  <si>
    <t>5800</t>
  </si>
  <si>
    <t>Professional/Consulting Services and Operating Expenditures</t>
  </si>
  <si>
    <t>5803</t>
  </si>
  <si>
    <t>Banking and Payroll Service Fees</t>
  </si>
  <si>
    <t>5805</t>
  </si>
  <si>
    <t>Legal Services and Audit</t>
  </si>
  <si>
    <t>5806</t>
  </si>
  <si>
    <t>Audit Services</t>
  </si>
  <si>
    <t>5810</t>
  </si>
  <si>
    <t>Educational Consultants</t>
  </si>
  <si>
    <t>5811</t>
  </si>
  <si>
    <t>Student Transportation, Field Trips and Activities</t>
  </si>
  <si>
    <t>5815</t>
  </si>
  <si>
    <t>Advertising/Recruiting</t>
  </si>
  <si>
    <t>5820</t>
  </si>
  <si>
    <t>Fundraising Expense</t>
  </si>
  <si>
    <t>5830</t>
  </si>
  <si>
    <t>Field Trip Expenses</t>
  </si>
  <si>
    <t>5873</t>
  </si>
  <si>
    <t>Financial Services</t>
  </si>
  <si>
    <t>5877</t>
  </si>
  <si>
    <t>IT Services</t>
  </si>
  <si>
    <t>5900</t>
  </si>
  <si>
    <t>Communications (Tele., Internet, Copies,Postage,Messenger)</t>
  </si>
  <si>
    <t>Services &amp; Other Operating Expenses</t>
  </si>
  <si>
    <t>6900</t>
  </si>
  <si>
    <t>Depreciation Expense</t>
  </si>
  <si>
    <t>Capital Outlay</t>
  </si>
  <si>
    <t>5875</t>
  </si>
  <si>
    <t>District Oversight Fee</t>
  </si>
  <si>
    <t>7141</t>
  </si>
  <si>
    <t>Special Education Encroachment District</t>
  </si>
  <si>
    <t>7438</t>
  </si>
  <si>
    <t>Debt Service - Interest</t>
  </si>
  <si>
    <t>Other Outgo</t>
  </si>
  <si>
    <t>Total Operational Expenses</t>
  </si>
  <si>
    <t>Total Expenses</t>
  </si>
  <si>
    <t>Net Income</t>
  </si>
  <si>
    <t>Forecast</t>
  </si>
  <si>
    <t>Total Forecast</t>
  </si>
  <si>
    <t>All Other State Revenues (ASES)</t>
  </si>
  <si>
    <t>All Other Federal Revenue (21st Century)</t>
  </si>
  <si>
    <t>1120</t>
  </si>
  <si>
    <t>Substitute Expense</t>
  </si>
  <si>
    <t>Credit Card Payable</t>
  </si>
  <si>
    <t>9122-020</t>
  </si>
  <si>
    <t>Petty Cash</t>
  </si>
  <si>
    <t>9501-020</t>
  </si>
  <si>
    <t>Accrued Salaries</t>
  </si>
  <si>
    <t>9120-010</t>
  </si>
  <si>
    <t>Cash in Bank(s)</t>
  </si>
  <si>
    <t>Balance Sheet Detail*</t>
  </si>
  <si>
    <t>Segment Name</t>
  </si>
  <si>
    <t>Filter Applied</t>
  </si>
  <si>
    <t>Object</t>
  </si>
  <si>
    <t>All</t>
  </si>
  <si>
    <t>Restriction</t>
  </si>
  <si>
    <t>Location</t>
  </si>
  <si>
    <t>Group Description</t>
  </si>
  <si>
    <t>Account</t>
  </si>
  <si>
    <t>Account Description</t>
  </si>
  <si>
    <t>Liquidity Ratio</t>
  </si>
  <si>
    <t>Assets</t>
  </si>
  <si>
    <t>Current Assets</t>
  </si>
  <si>
    <t>Cash</t>
  </si>
  <si>
    <t>9121-020</t>
  </si>
  <si>
    <t>Cash in Bank Wells Fargo</t>
  </si>
  <si>
    <t>Accounts Receivables</t>
  </si>
  <si>
    <t>9200-020</t>
  </si>
  <si>
    <t>9290-020</t>
  </si>
  <si>
    <t>Due from Grantor Governments</t>
  </si>
  <si>
    <t>9330-020</t>
  </si>
  <si>
    <t>Total Current Assets</t>
  </si>
  <si>
    <t>Fixed Assets</t>
  </si>
  <si>
    <t>Buildings and Improvements</t>
  </si>
  <si>
    <t>9420-020</t>
  </si>
  <si>
    <t>Building/Leasehold Improvements</t>
  </si>
  <si>
    <t>Accumulated Depreciation</t>
  </si>
  <si>
    <t>9425-020</t>
  </si>
  <si>
    <t>Accumulated Depreciation - Building/Leasehold Improvements</t>
  </si>
  <si>
    <t>Total Fixed Assets</t>
  </si>
  <si>
    <t>Security Deposits</t>
  </si>
  <si>
    <t>9350-020</t>
  </si>
  <si>
    <t>Total Other Assets</t>
  </si>
  <si>
    <t>Total Assets</t>
  </si>
  <si>
    <t>Liabilities And Net Assets</t>
  </si>
  <si>
    <t>Current Liabilities</t>
  </si>
  <si>
    <t>Accounts Payable</t>
  </si>
  <si>
    <t>9500-010</t>
  </si>
  <si>
    <t>Accounts Payable-System</t>
  </si>
  <si>
    <t>9506-010</t>
  </si>
  <si>
    <t>9590-020</t>
  </si>
  <si>
    <t>Due to Grantor Governments</t>
  </si>
  <si>
    <t>Accrued Salaries, Payroll Taxes, Postemployment Benefits</t>
  </si>
  <si>
    <t>9503-020</t>
  </si>
  <si>
    <t>Accrued STRS</t>
  </si>
  <si>
    <t>9665-020</t>
  </si>
  <si>
    <t>Compensated Absences Payable</t>
  </si>
  <si>
    <t>Deposits held on behalf of other employees</t>
  </si>
  <si>
    <t>9661-020</t>
  </si>
  <si>
    <t>Summer Holdback</t>
  </si>
  <si>
    <t>9650-020-61</t>
  </si>
  <si>
    <t>Total Current Liabilities</t>
  </si>
  <si>
    <t>Long Term Liabilities</t>
  </si>
  <si>
    <t>Loans Payable</t>
  </si>
  <si>
    <t>9663-020</t>
  </si>
  <si>
    <t>Revolving Loan Payable</t>
  </si>
  <si>
    <t>Total Long Term Liabilities</t>
  </si>
  <si>
    <t>Total Liabilities</t>
  </si>
  <si>
    <t>Net Assets</t>
  </si>
  <si>
    <t>Restricted Net Assets</t>
  </si>
  <si>
    <t>9780-020-73</t>
  </si>
  <si>
    <t>Temporarily Restricted Fund Balance-Class EE PD Grant</t>
  </si>
  <si>
    <t>9780-020-75</t>
  </si>
  <si>
    <t>Temporarily Restricted Fund Balance-LPSBG</t>
  </si>
  <si>
    <t>Unrestricted Net Assets</t>
  </si>
  <si>
    <t>9790-020</t>
  </si>
  <si>
    <t>Undesignated Fund Balance</t>
  </si>
  <si>
    <t>Profit/Loss YTD</t>
  </si>
  <si>
    <t>Total Net Assets</t>
  </si>
  <si>
    <t>Total Liabilities And Net Assets</t>
  </si>
  <si>
    <t>Year to Date Actual to Budget Summary*</t>
  </si>
  <si>
    <t>2019-2020</t>
  </si>
  <si>
    <t>Variance $</t>
  </si>
  <si>
    <t>Variance %</t>
  </si>
  <si>
    <t>Total Budget</t>
  </si>
  <si>
    <t>Remaining Budget</t>
  </si>
  <si>
    <t>8019</t>
  </si>
  <si>
    <t>Prior Year Income/Adjustments</t>
  </si>
  <si>
    <r>
      <rPr>
        <b/>
        <sz val="7"/>
        <rFont val="Arial"/>
        <family val="2"/>
      </rPr>
      <t>AP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Check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Register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with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GL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Distributions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Date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Range:</t>
    </r>
    <r>
      <rPr>
        <sz val="7"/>
        <rFont val="Times New Roman"/>
        <family val="1"/>
      </rPr>
      <t xml:space="preserve">  </t>
    </r>
    <r>
      <rPr>
        <b/>
        <sz val="7"/>
        <rFont val="Arial"/>
        <family val="2"/>
      </rPr>
      <t>4/1/2020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to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 xml:space="preserve">4/30/2020
</t>
    </r>
    <r>
      <rPr>
        <b/>
        <i/>
        <sz val="7"/>
        <rFont val="Arial"/>
        <family val="2"/>
      </rPr>
      <t>AP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Checks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for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Invoiced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Checks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and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Prepayments</t>
    </r>
    <r>
      <rPr>
        <sz val="7"/>
        <rFont val="Times New Roman"/>
        <family val="1"/>
      </rPr>
      <t xml:space="preserve">  </t>
    </r>
    <r>
      <rPr>
        <sz val="7"/>
        <rFont val="Arial"/>
        <family val="2"/>
      </rPr>
      <t>All</t>
    </r>
  </si>
  <si>
    <r>
      <rPr>
        <sz val="6"/>
        <rFont val="Arial"/>
        <family val="2"/>
      </rPr>
      <t>Check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No.</t>
    </r>
  </si>
  <si>
    <r>
      <rPr>
        <sz val="6"/>
        <rFont val="Arial"/>
        <family val="2"/>
      </rPr>
      <t>Ck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Date</t>
    </r>
  </si>
  <si>
    <r>
      <rPr>
        <sz val="6"/>
        <rFont val="Arial"/>
        <family val="2"/>
      </rPr>
      <t>Vendor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Name</t>
    </r>
  </si>
  <si>
    <r>
      <rPr>
        <sz val="6.5"/>
        <rFont val="Arial"/>
        <family val="2"/>
      </rPr>
      <t>Check</t>
    </r>
    <r>
      <rPr>
        <sz val="6.5"/>
        <rFont val="Times New Roman"/>
        <family val="1"/>
      </rPr>
      <t xml:space="preserve"> </t>
    </r>
    <r>
      <rPr>
        <sz val="6.5"/>
        <rFont val="Arial"/>
        <family val="2"/>
      </rPr>
      <t>Amount</t>
    </r>
  </si>
  <si>
    <r>
      <rPr>
        <sz val="6"/>
        <rFont val="Arial"/>
        <family val="2"/>
      </rPr>
      <t>Invoice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No.</t>
    </r>
  </si>
  <si>
    <r>
      <rPr>
        <sz val="6"/>
        <rFont val="Arial"/>
        <family val="2"/>
      </rPr>
      <t>Inv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Date</t>
    </r>
  </si>
  <si>
    <r>
      <rPr>
        <sz val="6"/>
        <rFont val="Arial"/>
        <family val="2"/>
      </rPr>
      <t>Amount</t>
    </r>
  </si>
  <si>
    <r>
      <rPr>
        <sz val="6"/>
        <rFont val="Arial"/>
        <family val="2"/>
      </rPr>
      <t>GL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Account</t>
    </r>
  </si>
  <si>
    <r>
      <rPr>
        <sz val="6"/>
        <rFont val="Arial"/>
        <family val="2"/>
      </rPr>
      <t>Description</t>
    </r>
    <r>
      <rPr>
        <sz val="6"/>
        <rFont val="Times New Roman"/>
        <family val="1"/>
      </rPr>
      <t xml:space="preserve">                                                                                           </t>
    </r>
    <r>
      <rPr>
        <sz val="6.5"/>
        <rFont val="Arial"/>
        <family val="2"/>
      </rPr>
      <t>Fully</t>
    </r>
    <r>
      <rPr>
        <sz val="6.5"/>
        <rFont val="Times New Roman"/>
        <family val="1"/>
      </rPr>
      <t xml:space="preserve"> </t>
    </r>
    <r>
      <rPr>
        <sz val="6.5"/>
        <rFont val="Arial"/>
        <family val="2"/>
      </rPr>
      <t>Paid</t>
    </r>
  </si>
  <si>
    <r>
      <rPr>
        <sz val="6"/>
        <rFont val="Arial"/>
        <family val="2"/>
      </rPr>
      <t>Batch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-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Entry</t>
    </r>
  </si>
  <si>
    <r>
      <rPr>
        <b/>
        <sz val="10"/>
        <rFont val="Arial"/>
        <family val="2"/>
      </rPr>
      <t>GENERAL</t>
    </r>
  </si>
  <si>
    <r>
      <rPr>
        <sz val="8"/>
        <rFont val="Arial"/>
        <family val="2"/>
      </rPr>
      <t>00050252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4/24/2020Security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Benefit</t>
    </r>
  </si>
  <si>
    <r>
      <rPr>
        <sz val="8"/>
        <rFont val="Arial"/>
        <family val="2"/>
      </rPr>
      <t>S1013</t>
    </r>
  </si>
  <si>
    <r>
      <rPr>
        <sz val="8"/>
        <rFont val="Arial"/>
        <family val="2"/>
      </rPr>
      <t>Yes</t>
    </r>
  </si>
  <si>
    <r>
      <rPr>
        <sz val="8"/>
        <rFont val="Arial"/>
        <family val="2"/>
      </rPr>
      <t>00050253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4/24/2020Franchise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Tax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Board</t>
    </r>
  </si>
  <si>
    <r>
      <rPr>
        <sz val="8"/>
        <rFont val="Arial"/>
        <family val="2"/>
      </rPr>
      <t>BURRIS_FTB</t>
    </r>
  </si>
  <si>
    <r>
      <rPr>
        <sz val="8"/>
        <rFont val="Arial"/>
        <family val="2"/>
      </rPr>
      <t>00050254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4/24/2020Security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Benefit</t>
    </r>
  </si>
  <si>
    <r>
      <rPr>
        <sz val="8"/>
        <rFont val="Arial"/>
        <family val="2"/>
      </rPr>
      <t>403B</t>
    </r>
  </si>
  <si>
    <r>
      <rPr>
        <sz val="8"/>
        <rFont val="Arial"/>
        <family val="2"/>
      </rPr>
      <t>10001859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4/9/2020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Mayfield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Lines</t>
    </r>
  </si>
  <si>
    <r>
      <rPr>
        <sz val="8"/>
        <rFont val="Arial"/>
        <family val="2"/>
      </rPr>
      <t>11620PP</t>
    </r>
  </si>
  <si>
    <r>
      <rPr>
        <sz val="8"/>
        <rFont val="Arial"/>
        <family val="2"/>
      </rPr>
      <t>5505-020-14</t>
    </r>
  </si>
  <si>
    <r>
      <rPr>
        <sz val="8"/>
        <rFont val="Arial"/>
        <family val="2"/>
      </rPr>
      <t>Student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Transportation/Field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Supple</t>
    </r>
  </si>
  <si>
    <r>
      <rPr>
        <sz val="8"/>
        <rFont val="Arial"/>
        <family val="2"/>
      </rPr>
      <t>10001860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4/9/2020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Charter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Tech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Services,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Inc</t>
    </r>
  </si>
  <si>
    <r>
      <rPr>
        <sz val="8"/>
        <rFont val="Arial"/>
        <family val="2"/>
      </rPr>
      <t>5300-020-00</t>
    </r>
  </si>
  <si>
    <r>
      <rPr>
        <sz val="8"/>
        <rFont val="Arial"/>
        <family val="2"/>
      </rPr>
      <t>Dues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Memberships</t>
    </r>
  </si>
  <si>
    <r>
      <rPr>
        <sz val="8"/>
        <rFont val="Arial"/>
        <family val="2"/>
      </rPr>
      <t>5900-020-88</t>
    </r>
  </si>
  <si>
    <r>
      <rPr>
        <sz val="8"/>
        <rFont val="Arial"/>
        <family val="2"/>
      </rPr>
      <t>Communications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(Tele.,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Internet,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Copies,Po</t>
    </r>
  </si>
  <si>
    <r>
      <rPr>
        <sz val="8"/>
        <rFont val="Arial"/>
        <family val="2"/>
      </rPr>
      <t>10001861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4/9/2020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Total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Education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Solutions</t>
    </r>
  </si>
  <si>
    <r>
      <rPr>
        <sz val="8"/>
        <rFont val="Arial"/>
        <family val="2"/>
      </rPr>
      <t>5810-020-65</t>
    </r>
  </si>
  <si>
    <r>
      <rPr>
        <sz val="8"/>
        <rFont val="Arial"/>
        <family val="2"/>
      </rPr>
      <t>Educational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Consultants</t>
    </r>
  </si>
  <si>
    <r>
      <rPr>
        <sz val="8"/>
        <rFont val="Arial"/>
        <family val="2"/>
      </rPr>
      <t>10001862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4/21/2020Charter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School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Management</t>
    </r>
  </si>
  <si>
    <r>
      <rPr>
        <sz val="8"/>
        <rFont val="Arial"/>
        <family val="2"/>
      </rPr>
      <t>5800-020-00</t>
    </r>
  </si>
  <si>
    <r>
      <rPr>
        <sz val="8"/>
        <rFont val="Arial"/>
        <family val="2"/>
      </rPr>
      <t>Professional/Consulting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Services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Opera</t>
    </r>
  </si>
  <si>
    <r>
      <rPr>
        <sz val="8"/>
        <rFont val="Arial"/>
        <family val="2"/>
      </rPr>
      <t>10001863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4/21/2020Santos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Climaco</t>
    </r>
  </si>
  <si>
    <r>
      <rPr>
        <sz val="8"/>
        <rFont val="Arial"/>
        <family val="2"/>
      </rPr>
      <t>5500-020-88</t>
    </r>
  </si>
  <si>
    <r>
      <rPr>
        <sz val="8"/>
        <rFont val="Arial"/>
        <family val="2"/>
      </rPr>
      <t>Operation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Housekeeping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Services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</t>
    </r>
  </si>
  <si>
    <r>
      <rPr>
        <sz val="8"/>
        <rFont val="Arial"/>
        <family val="2"/>
      </rPr>
      <t>10001864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4/21/2020J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Supplies</t>
    </r>
  </si>
  <si>
    <r>
      <rPr>
        <sz val="8"/>
        <rFont val="Arial"/>
        <family val="2"/>
      </rPr>
      <t>4300-020-88</t>
    </r>
  </si>
  <si>
    <r>
      <rPr>
        <sz val="8"/>
        <rFont val="Arial"/>
        <family val="2"/>
      </rPr>
      <t>Materials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Supplies-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Covid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19</t>
    </r>
  </si>
  <si>
    <r>
      <rPr>
        <sz val="8"/>
        <rFont val="Arial"/>
        <family val="2"/>
      </rPr>
      <t>10001865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4/21/2020Law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Offices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Young,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Minne</t>
    </r>
  </si>
  <si>
    <r>
      <rPr>
        <sz val="8"/>
        <rFont val="Arial"/>
        <family val="2"/>
      </rPr>
      <t>5805-020-00</t>
    </r>
  </si>
  <si>
    <r>
      <rPr>
        <sz val="8"/>
        <rFont val="Arial"/>
        <family val="2"/>
      </rPr>
      <t>Legal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Services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Audit</t>
    </r>
  </si>
  <si>
    <r>
      <rPr>
        <sz val="8"/>
        <rFont val="Arial"/>
        <family val="2"/>
      </rPr>
      <t>10001866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4/28/2020Aflac</t>
    </r>
  </si>
  <si>
    <r>
      <rPr>
        <sz val="8"/>
        <rFont val="Arial"/>
        <family val="2"/>
      </rPr>
      <t>3403-020-00</t>
    </r>
  </si>
  <si>
    <r>
      <rPr>
        <sz val="8"/>
        <rFont val="Arial"/>
        <family val="2"/>
      </rPr>
      <t>Health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&amp;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Welfare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Benefits</t>
    </r>
  </si>
  <si>
    <r>
      <rPr>
        <sz val="8"/>
        <rFont val="Arial"/>
        <family val="2"/>
      </rPr>
      <t>10001867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4/28/2020CaliforniaChoice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Benefit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Adm</t>
    </r>
  </si>
  <si>
    <r>
      <rPr>
        <sz val="8"/>
        <rFont val="Arial"/>
        <family val="2"/>
      </rPr>
      <t>10001868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4/28/2020Choice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Builder</t>
    </r>
  </si>
  <si>
    <r>
      <rPr>
        <sz val="8"/>
        <rFont val="Arial"/>
        <family val="2"/>
      </rPr>
      <t>10001869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4/28/2020Dewey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Pest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Control</t>
    </r>
  </si>
  <si>
    <r>
      <rPr>
        <sz val="8"/>
        <rFont val="Arial"/>
        <family val="2"/>
      </rPr>
      <t>5501-020-00</t>
    </r>
  </si>
  <si>
    <r>
      <rPr>
        <sz val="8"/>
        <rFont val="Arial"/>
        <family val="2"/>
      </rPr>
      <t>Utilities</t>
    </r>
  </si>
  <si>
    <r>
      <rPr>
        <sz val="8"/>
        <rFont val="Arial"/>
        <family val="2"/>
      </rPr>
      <t>10001870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</si>
  <si>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03/30/20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9881</t>
    </r>
  </si>
  <si>
    <r>
      <rPr>
        <sz val="8"/>
        <rFont val="Arial"/>
        <family val="2"/>
      </rPr>
      <t>10001871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</si>
  <si>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0913</t>
    </r>
  </si>
  <si>
    <r>
      <rPr>
        <sz val="8"/>
        <rFont val="Arial"/>
        <family val="2"/>
      </rPr>
      <t>10001872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</si>
  <si>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1648</t>
    </r>
  </si>
  <si>
    <r>
      <rPr>
        <sz val="8"/>
        <rFont val="Arial"/>
        <family val="2"/>
      </rPr>
      <t>10001873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</si>
  <si>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1765</t>
    </r>
  </si>
  <si>
    <r>
      <rPr>
        <sz val="8"/>
        <rFont val="Arial"/>
        <family val="2"/>
      </rPr>
      <t>10001874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</si>
  <si>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2075</t>
    </r>
  </si>
  <si>
    <r>
      <rPr>
        <sz val="8"/>
        <rFont val="Arial"/>
        <family val="2"/>
      </rPr>
      <t>10001875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</si>
  <si>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4072</t>
    </r>
  </si>
  <si>
    <r>
      <rPr>
        <sz val="8"/>
        <rFont val="Arial"/>
        <family val="2"/>
      </rPr>
      <t>10001876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</si>
  <si>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4974</t>
    </r>
  </si>
  <si>
    <r>
      <rPr>
        <sz val="8"/>
        <rFont val="Arial"/>
        <family val="2"/>
      </rPr>
      <t>10001877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</si>
  <si>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9307</t>
    </r>
  </si>
  <si>
    <r>
      <rPr>
        <sz val="8"/>
        <rFont val="Arial"/>
        <family val="2"/>
      </rPr>
      <t>10001878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4/28/2020Los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Angeles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Department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</si>
  <si>
    <r>
      <rPr>
        <sz val="8"/>
        <rFont val="Arial"/>
        <family val="2"/>
      </rPr>
      <t>03/31/20-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8701</t>
    </r>
  </si>
  <si>
    <r>
      <rPr>
        <sz val="8"/>
        <rFont val="Arial"/>
        <family val="2"/>
      </rPr>
      <t>10001879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4/28/2020Pacific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Alarm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Systems</t>
    </r>
  </si>
  <si>
    <r>
      <rPr>
        <sz val="8"/>
        <rFont val="Arial"/>
        <family val="2"/>
      </rPr>
      <t>10001880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4/28/2020Republic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Services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#902</t>
    </r>
  </si>
  <si>
    <r>
      <rPr>
        <sz val="8"/>
        <rFont val="Arial"/>
        <family val="2"/>
      </rPr>
      <t>0902-00935579</t>
    </r>
  </si>
  <si>
    <r>
      <rPr>
        <sz val="8"/>
        <rFont val="Arial"/>
        <family val="2"/>
      </rPr>
      <t>10001881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4/28/2020Staples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Business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Credit</t>
    </r>
  </si>
  <si>
    <r>
      <rPr>
        <sz val="8"/>
        <rFont val="Arial"/>
        <family val="2"/>
      </rPr>
      <t>4300-020-00</t>
    </r>
  </si>
  <si>
    <r>
      <rPr>
        <sz val="8"/>
        <rFont val="Arial"/>
        <family val="2"/>
      </rPr>
      <t>Materials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Supplies</t>
    </r>
  </si>
  <si>
    <r>
      <rPr>
        <sz val="8"/>
        <rFont val="Arial"/>
        <family val="2"/>
      </rPr>
      <t>10001882</t>
    </r>
    <r>
      <rPr>
        <sz val="8"/>
        <rFont val="Times New Roman"/>
        <family val="1"/>
      </rPr>
      <t xml:space="preserve">  </t>
    </r>
    <r>
      <rPr>
        <sz val="8"/>
        <rFont val="Arial"/>
        <family val="2"/>
      </rPr>
      <t>4/28/2020Time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Warner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Cable</t>
    </r>
  </si>
  <si>
    <r>
      <rPr>
        <sz val="8"/>
        <rFont val="Arial"/>
        <family val="2"/>
      </rPr>
      <t>5900-020-00</t>
    </r>
  </si>
  <si>
    <r>
      <rPr>
        <sz val="6"/>
        <rFont val="Arial"/>
        <family val="2"/>
      </rPr>
      <t>Payments:</t>
    </r>
  </si>
  <si>
    <r>
      <rPr>
        <b/>
        <i/>
        <sz val="7"/>
        <rFont val="Arial"/>
        <family val="2"/>
      </rPr>
      <t>AP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Checks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for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Misc.</t>
    </r>
    <r>
      <rPr>
        <sz val="7"/>
        <rFont val="Times New Roman"/>
        <family val="1"/>
      </rPr>
      <t xml:space="preserve"> </t>
    </r>
    <r>
      <rPr>
        <b/>
        <i/>
        <sz val="7"/>
        <rFont val="Arial"/>
        <family val="2"/>
      </rPr>
      <t>Payments</t>
    </r>
  </si>
  <si>
    <r>
      <rPr>
        <sz val="6"/>
        <rFont val="Arial"/>
        <family val="2"/>
      </rPr>
      <t>Check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No</t>
    </r>
  </si>
  <si>
    <r>
      <rPr>
        <sz val="6"/>
        <rFont val="Arial"/>
        <family val="2"/>
      </rPr>
      <t>Payee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Name</t>
    </r>
  </si>
  <si>
    <r>
      <rPr>
        <sz val="6"/>
        <rFont val="Arial"/>
        <family val="2"/>
      </rPr>
      <t>GL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Description</t>
    </r>
  </si>
  <si>
    <r>
      <rPr>
        <sz val="6"/>
        <rFont val="Arial"/>
        <family val="2"/>
      </rPr>
      <t>Description</t>
    </r>
  </si>
  <si>
    <r>
      <rPr>
        <sz val="8"/>
        <rFont val="Arial"/>
        <family val="2"/>
      </rPr>
      <t>Security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Benefit</t>
    </r>
  </si>
  <si>
    <r>
      <rPr>
        <sz val="8"/>
        <rFont val="Arial"/>
        <family val="2"/>
      </rPr>
      <t>9501-020</t>
    </r>
  </si>
  <si>
    <r>
      <rPr>
        <sz val="8"/>
        <rFont val="Arial"/>
        <family val="2"/>
      </rPr>
      <t>Accrued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Salaries</t>
    </r>
  </si>
  <si>
    <r>
      <rPr>
        <sz val="8"/>
        <rFont val="Arial"/>
        <family val="2"/>
      </rPr>
      <t>Cleared</t>
    </r>
  </si>
  <si>
    <r>
      <rPr>
        <sz val="8"/>
        <rFont val="Arial"/>
        <family val="2"/>
      </rPr>
      <t>2,710.00</t>
    </r>
    <r>
      <rPr>
        <sz val="8"/>
        <rFont val="Times New Roman"/>
        <family val="1"/>
      </rPr>
      <t xml:space="preserve">   </t>
    </r>
    <r>
      <rPr>
        <sz val="8"/>
        <rFont val="Arial"/>
        <family val="2"/>
      </rPr>
      <t>1.00</t>
    </r>
  </si>
  <si>
    <r>
      <rPr>
        <sz val="8"/>
        <rFont val="Arial"/>
        <family val="2"/>
      </rPr>
      <t>9120-010</t>
    </r>
  </si>
  <si>
    <r>
      <rPr>
        <sz val="8"/>
        <rFont val="Arial"/>
        <family val="2"/>
      </rPr>
      <t>Cash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Bank(s)</t>
    </r>
  </si>
  <si>
    <r>
      <rPr>
        <sz val="6"/>
        <rFont val="Arial"/>
        <family val="2"/>
      </rPr>
      <t>Misc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Payments:</t>
    </r>
  </si>
  <si>
    <t>8684</t>
  </si>
  <si>
    <t>Fundraising Revenue</t>
  </si>
  <si>
    <t>April 2020</t>
  </si>
  <si>
    <t>6.2</t>
  </si>
  <si>
    <t>July 2019 - April 2020</t>
  </si>
  <si>
    <t>July - April</t>
  </si>
  <si>
    <t>(P2)</t>
  </si>
  <si>
    <t>Projected</t>
  </si>
  <si>
    <t>TOT THRU APR</t>
  </si>
  <si>
    <t>5610</t>
  </si>
  <si>
    <t>Equipment Repair</t>
  </si>
  <si>
    <t>added to 5810 for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</si>
</sst>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\$#,##0;\(\$#,##0\)"/>
    <numFmt numFmtId="165" formatCode="[$-1010409]\$#,##0;\(\$#,##0\);\-"/>
    <numFmt numFmtId="166" formatCode="_(* #,##0_);_(* \(#,##0\);_(* &quot;-&quot;??_);_(@_)"/>
    <numFmt numFmtId="167" formatCode="[$-1010409]\$#,##0;\(\$#,##0\);&quot;-&quot;"/>
    <numFmt numFmtId="168" formatCode="[$-1010409]#,##0.0%"/>
    <numFmt numFmtId="169" formatCode="m/dd/yyyy;@"/>
    <numFmt numFmtId="170" formatCode="000000"/>
    <numFmt numFmtId="171" formatCode="&quot;$&quot;#,##0"/>
  </numFmts>
  <fonts count="3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3D3D3D"/>
      <name val="Microsoft Sans Serif"/>
      <family val="2"/>
    </font>
    <font>
      <b/>
      <sz val="14"/>
      <color rgb="FF000000"/>
      <name val="Verdana"/>
      <family val="2"/>
    </font>
    <font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9"/>
      <name val="Verdana"/>
      <family val="2"/>
    </font>
    <font>
      <sz val="7"/>
      <color rgb="FF000000"/>
      <name val="Verdan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9"/>
      <color rgb="FF000000"/>
      <name val="Verdana"/>
      <family val="2"/>
    </font>
    <font>
      <sz val="11"/>
      <color rgb="FF000000"/>
      <name val="Calibri"/>
      <family val="2"/>
    </font>
    <font>
      <b/>
      <sz val="8"/>
      <color rgb="FFFFFFFF"/>
      <name val="Verdana"/>
      <family val="2"/>
    </font>
    <font>
      <b/>
      <sz val="7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6.5"/>
      <name val="Arial"/>
      <family val="2"/>
    </font>
    <font>
      <sz val="6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3D3D3"/>
      </patternFill>
    </fill>
    <fill>
      <patternFill patternType="solid">
        <fgColor rgb="FFA8C0E2"/>
      </patternFill>
    </fill>
    <fill>
      <patternFill patternType="solid">
        <fgColor rgb="FFFFE4C4"/>
      </patternFill>
    </fill>
    <fill>
      <patternFill patternType="solid">
        <fgColor rgb="FFCD5C5C"/>
      </patternFill>
    </fill>
    <fill>
      <patternFill patternType="solid">
        <fgColor rgb="FF90EE90"/>
      </patternFill>
    </fill>
    <fill>
      <patternFill patternType="solid">
        <fgColor rgb="FFD2B48C"/>
      </patternFill>
    </fill>
    <fill>
      <patternFill patternType="solid">
        <fgColor rgb="FFADD8E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1" fillId="0" borderId="0">
      <alignment vertical="top"/>
    </xf>
    <xf numFmtId="0" fontId="12" fillId="0" borderId="0">
      <alignment wrapText="1"/>
    </xf>
    <xf numFmtId="0" fontId="14" fillId="0" borderId="0">
      <alignment wrapText="1"/>
    </xf>
    <xf numFmtId="44" fontId="7" fillId="0" borderId="0" applyFont="0" applyFill="0" applyBorder="0" applyAlignment="0" applyProtection="0"/>
  </cellStyleXfs>
  <cellXfs count="268">
    <xf numFmtId="0" fontId="0" fillId="0" borderId="0" xfId="0"/>
    <xf numFmtId="0" fontId="1" fillId="2" borderId="0" xfId="0" applyFont="1" applyFill="1" applyAlignment="1">
      <alignment horizontal="center" vertical="top" readingOrder="1"/>
    </xf>
    <xf numFmtId="0" fontId="0" fillId="0" borderId="0" xfId="0" applyAlignment="1">
      <alignment wrapText="1" readingOrder="1"/>
    </xf>
    <xf numFmtId="0" fontId="1" fillId="3" borderId="0" xfId="0" applyFont="1" applyFill="1" applyAlignment="1">
      <alignment horizontal="center" vertical="top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top" readingOrder="1"/>
    </xf>
    <xf numFmtId="164" fontId="5" fillId="0" borderId="1" xfId="0" applyNumberFormat="1" applyFont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6" borderId="1" xfId="0" applyNumberFormat="1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right" vertical="top" wrapText="1" readingOrder="1"/>
    </xf>
    <xf numFmtId="164" fontId="5" fillId="8" borderId="1" xfId="0" applyNumberFormat="1" applyFont="1" applyFill="1" applyBorder="1" applyAlignment="1">
      <alignment horizontal="right" vertical="top" wrapText="1" readingOrder="1"/>
    </xf>
    <xf numFmtId="164" fontId="5" fillId="9" borderId="1" xfId="0" applyNumberFormat="1" applyFont="1" applyFill="1" applyBorder="1" applyAlignment="1">
      <alignment horizontal="right" vertical="top" wrapText="1" readingOrder="1"/>
    </xf>
    <xf numFmtId="6" fontId="5" fillId="0" borderId="0" xfId="0" applyNumberFormat="1" applyFont="1" applyAlignment="1">
      <alignment vertical="center"/>
    </xf>
    <xf numFmtId="164" fontId="5" fillId="9" borderId="2" xfId="0" applyNumberFormat="1" applyFont="1" applyFill="1" applyBorder="1" applyAlignment="1">
      <alignment vertical="top" wrapText="1" readingOrder="1"/>
    </xf>
    <xf numFmtId="164" fontId="5" fillId="6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Border="1" applyAlignment="1">
      <alignment vertical="top" wrapText="1" readingOrder="1"/>
    </xf>
    <xf numFmtId="0" fontId="5" fillId="5" borderId="2" xfId="0" applyFont="1" applyFill="1" applyBorder="1" applyAlignment="1">
      <alignment vertical="top" wrapText="1" readingOrder="1"/>
    </xf>
    <xf numFmtId="164" fontId="5" fillId="5" borderId="2" xfId="0" applyNumberFormat="1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5" fillId="0" borderId="19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wrapText="1" readingOrder="1"/>
    </xf>
    <xf numFmtId="165" fontId="5" fillId="0" borderId="21" xfId="0" applyNumberFormat="1" applyFont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vertical="center" wrapText="1" readingOrder="1"/>
    </xf>
    <xf numFmtId="165" fontId="5" fillId="0" borderId="22" xfId="0" applyNumberFormat="1" applyFont="1" applyBorder="1" applyAlignment="1">
      <alignment horizontal="right" vertical="center" wrapText="1" readingOrder="1"/>
    </xf>
    <xf numFmtId="0" fontId="5" fillId="0" borderId="21" xfId="0" applyFont="1" applyBorder="1" applyAlignment="1">
      <alignment horizontal="right" vertical="center" wrapText="1" readingOrder="1"/>
    </xf>
    <xf numFmtId="0" fontId="5" fillId="0" borderId="22" xfId="0" applyFont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3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vertical="center" wrapText="1" readingOrder="1"/>
    </xf>
    <xf numFmtId="165" fontId="5" fillId="5" borderId="20" xfId="0" applyNumberFormat="1" applyFont="1" applyFill="1" applyBorder="1" applyAlignment="1">
      <alignment vertical="center" wrapText="1" readingOrder="1"/>
    </xf>
    <xf numFmtId="165" fontId="5" fillId="5" borderId="21" xfId="0" applyNumberFormat="1" applyFont="1" applyFill="1" applyBorder="1" applyAlignment="1">
      <alignment horizontal="right" vertical="center" wrapText="1" readingOrder="1"/>
    </xf>
    <xf numFmtId="165" fontId="5" fillId="5" borderId="22" xfId="0" applyNumberFormat="1" applyFont="1" applyFill="1" applyBorder="1" applyAlignment="1">
      <alignment horizontal="right" vertical="center" wrapText="1" readingOrder="1"/>
    </xf>
    <xf numFmtId="0" fontId="5" fillId="5" borderId="21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vertical="center" wrapText="1" readingOrder="1"/>
    </xf>
    <xf numFmtId="0" fontId="6" fillId="11" borderId="18" xfId="0" applyFont="1" applyFill="1" applyBorder="1" applyAlignment="1">
      <alignment vertical="center" wrapText="1" readingOrder="1"/>
    </xf>
    <xf numFmtId="0" fontId="6" fillId="11" borderId="23" xfId="0" applyFont="1" applyFill="1" applyBorder="1" applyAlignment="1">
      <alignment vertical="center" wrapText="1" readingOrder="1"/>
    </xf>
    <xf numFmtId="0" fontId="6" fillId="11" borderId="19" xfId="0" applyFont="1" applyFill="1" applyBorder="1" applyAlignment="1">
      <alignment vertical="center" wrapText="1" readingOrder="1"/>
    </xf>
    <xf numFmtId="165" fontId="5" fillId="11" borderId="20" xfId="0" applyNumberFormat="1" applyFont="1" applyFill="1" applyBorder="1" applyAlignment="1">
      <alignment vertical="center" wrapText="1" readingOrder="1"/>
    </xf>
    <xf numFmtId="165" fontId="5" fillId="11" borderId="21" xfId="0" applyNumberFormat="1" applyFont="1" applyFill="1" applyBorder="1" applyAlignment="1">
      <alignment horizontal="right" vertical="center" wrapText="1" readingOrder="1"/>
    </xf>
    <xf numFmtId="165" fontId="5" fillId="11" borderId="22" xfId="0" applyNumberFormat="1" applyFont="1" applyFill="1" applyBorder="1" applyAlignment="1">
      <alignment horizontal="right" vertical="center" wrapText="1" readingOrder="1"/>
    </xf>
    <xf numFmtId="165" fontId="5" fillId="5" borderId="18" xfId="0" applyNumberFormat="1" applyFont="1" applyFill="1" applyBorder="1" applyAlignment="1">
      <alignment horizontal="right" vertical="center" wrapText="1" readingOrder="1"/>
    </xf>
    <xf numFmtId="165" fontId="5" fillId="0" borderId="24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65" fontId="5" fillId="0" borderId="25" xfId="0" applyNumberFormat="1" applyFont="1" applyBorder="1" applyAlignment="1">
      <alignment horizontal="right" vertical="center" wrapText="1" readingOrder="1"/>
    </xf>
    <xf numFmtId="165" fontId="5" fillId="5" borderId="25" xfId="0" applyNumberFormat="1" applyFont="1" applyFill="1" applyBorder="1" applyAlignment="1">
      <alignment horizontal="right" vertical="center" wrapText="1" readingOrder="1"/>
    </xf>
    <xf numFmtId="165" fontId="5" fillId="11" borderId="25" xfId="0" applyNumberFormat="1" applyFont="1" applyFill="1" applyBorder="1" applyAlignment="1">
      <alignment horizontal="right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65" fontId="5" fillId="0" borderId="17" xfId="0" applyNumberFormat="1" applyFont="1" applyBorder="1" applyAlignment="1">
      <alignment horizontal="right" vertical="center" wrapText="1" readingOrder="1"/>
    </xf>
    <xf numFmtId="165" fontId="5" fillId="5" borderId="17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Alignment="1">
      <alignment wrapText="1" readingOrder="1"/>
    </xf>
    <xf numFmtId="43" fontId="0" fillId="0" borderId="0" xfId="1" applyFont="1" applyAlignment="1">
      <alignment wrapText="1" readingOrder="1"/>
    </xf>
    <xf numFmtId="166" fontId="1" fillId="0" borderId="0" xfId="1" applyNumberFormat="1" applyFont="1" applyAlignment="1">
      <alignment horizontal="right" vertical="top" readingOrder="1"/>
    </xf>
    <xf numFmtId="0" fontId="8" fillId="4" borderId="1" xfId="0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top" readingOrder="1"/>
    </xf>
    <xf numFmtId="0" fontId="8" fillId="4" borderId="1" xfId="0" applyFont="1" applyFill="1" applyBorder="1" applyAlignment="1">
      <alignment horizontal="center" vertical="top" readingOrder="1"/>
    </xf>
    <xf numFmtId="0" fontId="4" fillId="12" borderId="1" xfId="0" applyFont="1" applyFill="1" applyBorder="1" applyAlignment="1">
      <alignment horizontal="left" vertical="center" wrapText="1" readingOrder="1"/>
    </xf>
    <xf numFmtId="0" fontId="9" fillId="12" borderId="1" xfId="0" applyFont="1" applyFill="1" applyBorder="1" applyAlignment="1">
      <alignment horizontal="center" vertical="top" wrapText="1" readingOrder="1"/>
    </xf>
    <xf numFmtId="0" fontId="9" fillId="12" borderId="2" xfId="0" applyFont="1" applyFill="1" applyBorder="1" applyAlignment="1">
      <alignment horizontal="center" vertical="top" readingOrder="1"/>
    </xf>
    <xf numFmtId="0" fontId="9" fillId="12" borderId="1" xfId="0" applyFont="1" applyFill="1" applyBorder="1" applyAlignment="1">
      <alignment horizontal="center" vertical="top" readingOrder="1"/>
    </xf>
    <xf numFmtId="165" fontId="5" fillId="0" borderId="17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 horizontal="center" vertical="top" readingOrder="1"/>
    </xf>
    <xf numFmtId="0" fontId="14" fillId="0" borderId="0" xfId="4" applyAlignment="1">
      <alignment wrapText="1" readingOrder="1"/>
    </xf>
    <xf numFmtId="0" fontId="1" fillId="2" borderId="0" xfId="0" applyFont="1" applyFill="1" applyAlignment="1">
      <alignment horizontal="center" vertical="top" readingOrder="1"/>
    </xf>
    <xf numFmtId="0" fontId="14" fillId="0" borderId="0" xfId="4" applyAlignment="1">
      <alignment readingOrder="1"/>
    </xf>
    <xf numFmtId="0" fontId="5" fillId="0" borderId="17" xfId="0" quotePrefix="1" applyFont="1" applyBorder="1" applyAlignment="1">
      <alignment horizontal="left" vertical="center" wrapText="1" readingOrder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4" fontId="22" fillId="0" borderId="0" xfId="0" applyNumberFormat="1" applyFont="1" applyAlignment="1">
      <alignment horizontal="right" vertical="top" shrinkToFit="1"/>
    </xf>
    <xf numFmtId="0" fontId="28" fillId="0" borderId="0" xfId="0" applyFont="1" applyAlignment="1">
      <alignment horizontal="left" vertical="top" wrapText="1" indent="1"/>
    </xf>
    <xf numFmtId="1" fontId="22" fillId="0" borderId="0" xfId="0" applyNumberFormat="1" applyFont="1" applyAlignment="1">
      <alignment horizontal="right" vertical="top" indent="1" shrinkToFit="1"/>
    </xf>
    <xf numFmtId="1" fontId="22" fillId="0" borderId="0" xfId="0" applyNumberFormat="1" applyFont="1" applyAlignment="1">
      <alignment horizontal="right" vertical="top" shrinkToFit="1"/>
    </xf>
    <xf numFmtId="2" fontId="22" fillId="0" borderId="0" xfId="0" applyNumberFormat="1" applyFont="1" applyAlignment="1">
      <alignment horizontal="right" vertical="top" shrinkToFit="1"/>
    </xf>
    <xf numFmtId="0" fontId="28" fillId="0" borderId="0" xfId="0" applyFont="1" applyAlignment="1">
      <alignment horizontal="left" vertical="center" wrapText="1" indent="1"/>
    </xf>
    <xf numFmtId="1" fontId="22" fillId="0" borderId="0" xfId="0" applyNumberFormat="1" applyFont="1" applyAlignment="1">
      <alignment horizontal="right" vertical="center" indent="1" shrinkToFit="1"/>
    </xf>
    <xf numFmtId="1" fontId="2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23" fillId="0" borderId="33" xfId="0" applyFont="1" applyBorder="1" applyAlignment="1">
      <alignment horizontal="left" vertical="top" wrapText="1" indent="2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vertical="top" wrapText="1" indent="2"/>
    </xf>
    <xf numFmtId="0" fontId="28" fillId="0" borderId="34" xfId="0" applyFont="1" applyBorder="1" applyAlignment="1">
      <alignment horizontal="right" vertical="top" wrapText="1" indent="1"/>
    </xf>
    <xf numFmtId="0" fontId="0" fillId="0" borderId="0" xfId="0" applyAlignment="1">
      <alignment horizontal="left" vertical="top" wrapText="1" indent="2"/>
    </xf>
    <xf numFmtId="0" fontId="28" fillId="0" borderId="0" xfId="0" applyFont="1" applyAlignment="1">
      <alignment horizontal="right" vertical="top" wrapText="1" indent="1"/>
    </xf>
    <xf numFmtId="171" fontId="1" fillId="3" borderId="0" xfId="0" applyNumberFormat="1" applyFont="1" applyFill="1" applyAlignment="1">
      <alignment horizontal="center" vertical="top" readingOrder="1"/>
    </xf>
    <xf numFmtId="171" fontId="8" fillId="4" borderId="1" xfId="0" applyNumberFormat="1" applyFont="1" applyFill="1" applyBorder="1" applyAlignment="1">
      <alignment horizontal="center" vertical="top" wrapText="1" readingOrder="1"/>
    </xf>
    <xf numFmtId="171" fontId="8" fillId="4" borderId="16" xfId="0" applyNumberFormat="1" applyFont="1" applyFill="1" applyBorder="1" applyAlignment="1">
      <alignment horizontal="center" vertical="center" wrapText="1" readingOrder="1"/>
    </xf>
    <xf numFmtId="171" fontId="5" fillId="0" borderId="22" xfId="0" applyNumberFormat="1" applyFont="1" applyBorder="1" applyAlignment="1">
      <alignment horizontal="right" vertical="center" wrapText="1" readingOrder="1"/>
    </xf>
    <xf numFmtId="171" fontId="5" fillId="0" borderId="22" xfId="5" applyNumberFormat="1" applyFont="1" applyBorder="1" applyAlignment="1">
      <alignment horizontal="right" vertical="center" wrapText="1" readingOrder="1"/>
    </xf>
    <xf numFmtId="171" fontId="5" fillId="5" borderId="25" xfId="0" applyNumberFormat="1" applyFont="1" applyFill="1" applyBorder="1" applyAlignment="1">
      <alignment horizontal="right" vertical="center" wrapText="1" readingOrder="1"/>
    </xf>
    <xf numFmtId="171" fontId="5" fillId="0" borderId="22" xfId="1" applyNumberFormat="1" applyFont="1" applyBorder="1" applyAlignment="1">
      <alignment horizontal="right" vertical="center" wrapText="1" readingOrder="1"/>
    </xf>
    <xf numFmtId="171" fontId="5" fillId="11" borderId="25" xfId="0" applyNumberFormat="1" applyFont="1" applyFill="1" applyBorder="1" applyAlignment="1">
      <alignment horizontal="right" vertical="center" wrapText="1" readingOrder="1"/>
    </xf>
    <xf numFmtId="171" fontId="5" fillId="0" borderId="25" xfId="0" applyNumberFormat="1" applyFont="1" applyBorder="1" applyAlignment="1">
      <alignment horizontal="right" vertical="center" wrapText="1" readingOrder="1"/>
    </xf>
    <xf numFmtId="171" fontId="5" fillId="11" borderId="22" xfId="0" applyNumberFormat="1" applyFont="1" applyFill="1" applyBorder="1" applyAlignment="1">
      <alignment horizontal="right" vertical="center" wrapText="1" readingOrder="1"/>
    </xf>
    <xf numFmtId="171" fontId="4" fillId="0" borderId="0" xfId="0" applyNumberFormat="1" applyFont="1" applyFill="1" applyBorder="1" applyAlignment="1">
      <alignment vertical="center" wrapText="1" readingOrder="1"/>
    </xf>
    <xf numFmtId="171" fontId="9" fillId="12" borderId="1" xfId="0" applyNumberFormat="1" applyFont="1" applyFill="1" applyBorder="1" applyAlignment="1">
      <alignment horizontal="center" vertical="top" wrapText="1" readingOrder="1"/>
    </xf>
    <xf numFmtId="171" fontId="5" fillId="0" borderId="1" xfId="0" applyNumberFormat="1" applyFont="1" applyBorder="1" applyAlignment="1">
      <alignment horizontal="right" vertical="top" wrapText="1" readingOrder="1"/>
    </xf>
    <xf numFmtId="171" fontId="5" fillId="5" borderId="1" xfId="0" applyNumberFormat="1" applyFont="1" applyFill="1" applyBorder="1" applyAlignment="1">
      <alignment horizontal="right" vertical="top" wrapText="1" readingOrder="1"/>
    </xf>
    <xf numFmtId="171" fontId="5" fillId="6" borderId="1" xfId="0" applyNumberFormat="1" applyFont="1" applyFill="1" applyBorder="1" applyAlignment="1">
      <alignment horizontal="right" vertical="top" wrapText="1" readingOrder="1"/>
    </xf>
    <xf numFmtId="171" fontId="5" fillId="8" borderId="1" xfId="0" applyNumberFormat="1" applyFont="1" applyFill="1" applyBorder="1" applyAlignment="1">
      <alignment horizontal="right" vertical="top" wrapText="1" readingOrder="1"/>
    </xf>
    <xf numFmtId="171" fontId="5" fillId="9" borderId="1" xfId="0" applyNumberFormat="1" applyFont="1" applyFill="1" applyBorder="1" applyAlignment="1">
      <alignment horizontal="right" vertical="top" wrapText="1" readingOrder="1"/>
    </xf>
    <xf numFmtId="171" fontId="0" fillId="0" borderId="0" xfId="0" applyNumberFormat="1" applyAlignment="1">
      <alignment wrapText="1" readingOrder="1"/>
    </xf>
    <xf numFmtId="0" fontId="1" fillId="2" borderId="0" xfId="0" applyFont="1" applyFill="1" applyAlignment="1">
      <alignment vertical="top" readingOrder="1"/>
    </xf>
    <xf numFmtId="0" fontId="2" fillId="2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3" fillId="3" borderId="0" xfId="0" applyFont="1" applyFill="1" applyAlignment="1">
      <alignment vertical="top" readingOrder="1"/>
    </xf>
    <xf numFmtId="0" fontId="6" fillId="3" borderId="0" xfId="0" applyFont="1" applyFill="1" applyAlignment="1">
      <alignment vertical="top" readingOrder="1"/>
    </xf>
    <xf numFmtId="0" fontId="4" fillId="4" borderId="1" xfId="0" applyFont="1" applyFill="1" applyBorder="1" applyAlignment="1">
      <alignment horizontal="left" vertical="center" readingOrder="1"/>
    </xf>
    <xf numFmtId="0" fontId="4" fillId="4" borderId="2" xfId="0" applyFont="1" applyFill="1" applyBorder="1" applyAlignment="1">
      <alignment vertical="center" readingOrder="1"/>
    </xf>
    <xf numFmtId="0" fontId="4" fillId="4" borderId="3" xfId="0" applyFont="1" applyFill="1" applyBorder="1" applyAlignment="1">
      <alignment vertical="center" readingOrder="1"/>
    </xf>
    <xf numFmtId="0" fontId="4" fillId="4" borderId="4" xfId="0" applyFont="1" applyFill="1" applyBorder="1" applyAlignment="1">
      <alignment vertical="center" readingOrder="1"/>
    </xf>
    <xf numFmtId="0" fontId="5" fillId="0" borderId="1" xfId="0" applyFont="1" applyBorder="1" applyAlignment="1">
      <alignment horizontal="left" vertical="top" readingOrder="1"/>
    </xf>
    <xf numFmtId="0" fontId="5" fillId="0" borderId="2" xfId="0" applyFont="1" applyBorder="1" applyAlignment="1">
      <alignment vertical="top" readingOrder="1"/>
    </xf>
    <xf numFmtId="0" fontId="5" fillId="0" borderId="3" xfId="0" applyFont="1" applyBorder="1" applyAlignment="1">
      <alignment vertical="top" readingOrder="1"/>
    </xf>
    <xf numFmtId="0" fontId="5" fillId="0" borderId="4" xfId="0" applyFont="1" applyBorder="1" applyAlignment="1">
      <alignment vertical="top" readingOrder="1"/>
    </xf>
    <xf numFmtId="0" fontId="4" fillId="4" borderId="17" xfId="0" applyFont="1" applyFill="1" applyBorder="1" applyAlignment="1">
      <alignment horizontal="left" vertical="top" readingOrder="1"/>
    </xf>
    <xf numFmtId="0" fontId="4" fillId="4" borderId="18" xfId="0" applyFont="1" applyFill="1" applyBorder="1" applyAlignment="1">
      <alignment vertical="top" readingOrder="1"/>
    </xf>
    <xf numFmtId="0" fontId="4" fillId="4" borderId="23" xfId="0" applyFont="1" applyFill="1" applyBorder="1" applyAlignment="1">
      <alignment vertical="top" readingOrder="1"/>
    </xf>
    <xf numFmtId="0" fontId="4" fillId="4" borderId="26" xfId="0" applyFont="1" applyFill="1" applyBorder="1" applyAlignment="1">
      <alignment vertical="top" readingOrder="1"/>
    </xf>
    <xf numFmtId="0" fontId="4" fillId="4" borderId="17" xfId="0" applyFont="1" applyFill="1" applyBorder="1" applyAlignment="1">
      <alignment horizontal="right" vertical="top" readingOrder="1"/>
    </xf>
    <xf numFmtId="0" fontId="6" fillId="3" borderId="17" xfId="0" applyFont="1" applyFill="1" applyBorder="1" applyAlignment="1">
      <alignment horizontal="left" vertical="top" readingOrder="1"/>
    </xf>
    <xf numFmtId="0" fontId="5" fillId="3" borderId="18" xfId="0" applyFont="1" applyFill="1" applyBorder="1" applyAlignment="1">
      <alignment vertical="top" readingOrder="1"/>
    </xf>
    <xf numFmtId="0" fontId="5" fillId="3" borderId="23" xfId="0" applyFont="1" applyFill="1" applyBorder="1" applyAlignment="1">
      <alignment vertical="top" readingOrder="1"/>
    </xf>
    <xf numFmtId="0" fontId="5" fillId="3" borderId="26" xfId="0" applyFont="1" applyFill="1" applyBorder="1" applyAlignment="1">
      <alignment vertical="top" readingOrder="1"/>
    </xf>
    <xf numFmtId="0" fontId="5" fillId="9" borderId="17" xfId="0" applyFont="1" applyFill="1" applyBorder="1" applyAlignment="1">
      <alignment horizontal="right" vertical="top" readingOrder="1"/>
    </xf>
    <xf numFmtId="0" fontId="5" fillId="3" borderId="17" xfId="0" applyFont="1" applyFill="1" applyBorder="1" applyAlignment="1">
      <alignment horizontal="left" vertical="top" readingOrder="1"/>
    </xf>
    <xf numFmtId="0" fontId="5" fillId="3" borderId="17" xfId="0" applyFont="1" applyFill="1" applyBorder="1" applyAlignment="1">
      <alignment horizontal="right" vertical="top" readingOrder="1"/>
    </xf>
    <xf numFmtId="167" fontId="5" fillId="3" borderId="17" xfId="0" applyNumberFormat="1" applyFont="1" applyFill="1" applyBorder="1" applyAlignment="1">
      <alignment horizontal="right" vertical="top" readingOrder="1"/>
    </xf>
    <xf numFmtId="0" fontId="13" fillId="3" borderId="18" xfId="0" applyFont="1" applyFill="1" applyBorder="1" applyAlignment="1">
      <alignment vertical="top" readingOrder="1"/>
    </xf>
    <xf numFmtId="0" fontId="13" fillId="3" borderId="23" xfId="0" applyFont="1" applyFill="1" applyBorder="1" applyAlignment="1">
      <alignment vertical="top" readingOrder="1"/>
    </xf>
    <xf numFmtId="0" fontId="13" fillId="3" borderId="26" xfId="0" applyFont="1" applyFill="1" applyBorder="1" applyAlignment="1">
      <alignment vertical="top" readingOrder="1"/>
    </xf>
    <xf numFmtId="167" fontId="13" fillId="3" borderId="17" xfId="0" applyNumberFormat="1" applyFont="1" applyFill="1" applyBorder="1" applyAlignment="1">
      <alignment horizontal="right" vertical="top" readingOrder="1"/>
    </xf>
    <xf numFmtId="0" fontId="6" fillId="11" borderId="17" xfId="0" applyFont="1" applyFill="1" applyBorder="1" applyAlignment="1">
      <alignment horizontal="left" vertical="top" readingOrder="1"/>
    </xf>
    <xf numFmtId="0" fontId="13" fillId="11" borderId="18" xfId="0" applyFont="1" applyFill="1" applyBorder="1" applyAlignment="1">
      <alignment vertical="top" readingOrder="1"/>
    </xf>
    <xf numFmtId="0" fontId="13" fillId="11" borderId="23" xfId="0" applyFont="1" applyFill="1" applyBorder="1" applyAlignment="1">
      <alignment vertical="top" readingOrder="1"/>
    </xf>
    <xf numFmtId="0" fontId="13" fillId="11" borderId="26" xfId="0" applyFont="1" applyFill="1" applyBorder="1" applyAlignment="1">
      <alignment vertical="top" readingOrder="1"/>
    </xf>
    <xf numFmtId="167" fontId="13" fillId="11" borderId="17" xfId="0" applyNumberFormat="1" applyFont="1" applyFill="1" applyBorder="1" applyAlignment="1">
      <alignment horizontal="right" vertical="top" readingOrder="1"/>
    </xf>
    <xf numFmtId="0" fontId="5" fillId="11" borderId="18" xfId="0" applyFont="1" applyFill="1" applyBorder="1" applyAlignment="1">
      <alignment vertical="top" readingOrder="1"/>
    </xf>
    <xf numFmtId="0" fontId="5" fillId="11" borderId="23" xfId="0" applyFont="1" applyFill="1" applyBorder="1" applyAlignment="1">
      <alignment vertical="top" readingOrder="1"/>
    </xf>
    <xf numFmtId="0" fontId="5" fillId="11" borderId="26" xfId="0" applyFont="1" applyFill="1" applyBorder="1" applyAlignment="1">
      <alignment vertical="top" readingOrder="1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15" fillId="4" borderId="27" xfId="0" applyFont="1" applyFill="1" applyBorder="1" applyAlignment="1">
      <alignment horizontal="left" vertical="top" wrapText="1" readingOrder="1"/>
    </xf>
    <xf numFmtId="0" fontId="5" fillId="0" borderId="27" xfId="0" applyFont="1" applyBorder="1" applyAlignment="1">
      <alignment horizontal="left" vertical="top" wrapText="1" readingOrder="1"/>
    </xf>
    <xf numFmtId="0" fontId="15" fillId="4" borderId="16" xfId="0" applyFont="1" applyFill="1" applyBorder="1" applyAlignment="1">
      <alignment horizontal="center" vertical="center" wrapText="1" readingOrder="1"/>
    </xf>
    <xf numFmtId="0" fontId="15" fillId="4" borderId="11" xfId="0" applyFont="1" applyFill="1" applyBorder="1" applyAlignment="1">
      <alignment horizontal="center" vertical="center" wrapText="1" readingOrder="1"/>
    </xf>
    <xf numFmtId="168" fontId="10" fillId="5" borderId="22" xfId="0" applyNumberFormat="1" applyFont="1" applyFill="1" applyBorder="1" applyAlignment="1">
      <alignment horizontal="right" vertical="center" wrapText="1" readingOrder="1"/>
    </xf>
    <xf numFmtId="165" fontId="10" fillId="5" borderId="17" xfId="0" applyNumberFormat="1" applyFont="1" applyFill="1" applyBorder="1" applyAlignment="1">
      <alignment horizontal="right" vertical="center" wrapText="1" readingOrder="1"/>
    </xf>
    <xf numFmtId="168" fontId="10" fillId="11" borderId="22" xfId="0" applyNumberFormat="1" applyFont="1" applyFill="1" applyBorder="1" applyAlignment="1">
      <alignment horizontal="right" vertical="center" wrapText="1" readingOrder="1"/>
    </xf>
    <xf numFmtId="165" fontId="10" fillId="11" borderId="17" xfId="0" applyNumberFormat="1" applyFont="1" applyFill="1" applyBorder="1" applyAlignment="1">
      <alignment horizontal="right" vertical="center" wrapText="1" readingOrder="1"/>
    </xf>
    <xf numFmtId="171" fontId="5" fillId="0" borderId="22" xfId="5" applyNumberFormat="1" applyFont="1" applyFill="1" applyBorder="1" applyAlignment="1">
      <alignment horizontal="right" vertical="center" wrapText="1" readingOrder="1"/>
    </xf>
    <xf numFmtId="0" fontId="0" fillId="14" borderId="0" xfId="0" applyFill="1" applyAlignment="1">
      <alignment horizontal="center"/>
    </xf>
    <xf numFmtId="14" fontId="0" fillId="14" borderId="0" xfId="0" applyNumberFormat="1" applyFill="1" applyAlignment="1">
      <alignment horizontal="center"/>
    </xf>
    <xf numFmtId="0" fontId="0" fillId="14" borderId="0" xfId="0" applyFill="1" applyAlignment="1">
      <alignment wrapText="1" readingOrder="1"/>
    </xf>
    <xf numFmtId="0" fontId="1" fillId="14" borderId="0" xfId="0" applyFont="1" applyFill="1" applyAlignment="1">
      <alignment horizontal="center" vertical="top" readingOrder="1"/>
    </xf>
    <xf numFmtId="0" fontId="34" fillId="0" borderId="17" xfId="0" applyFont="1" applyBorder="1" applyAlignment="1">
      <alignment horizontal="left" vertical="center" readingOrder="1"/>
    </xf>
    <xf numFmtId="0" fontId="35" fillId="5" borderId="18" xfId="0" applyFont="1" applyFill="1" applyBorder="1" applyAlignment="1">
      <alignment vertical="center" readingOrder="1"/>
    </xf>
    <xf numFmtId="0" fontId="35" fillId="11" borderId="18" xfId="0" applyFont="1" applyFill="1" applyBorder="1" applyAlignment="1">
      <alignment vertical="center" readingOrder="1"/>
    </xf>
    <xf numFmtId="43" fontId="0" fillId="13" borderId="0" xfId="1" applyFont="1" applyFill="1" applyAlignment="1">
      <alignment wrapText="1" readingOrder="1"/>
    </xf>
    <xf numFmtId="43" fontId="0" fillId="15" borderId="0" xfId="1" applyFont="1" applyFill="1" applyAlignment="1">
      <alignment wrapText="1" readingOrder="1"/>
    </xf>
    <xf numFmtId="43" fontId="0" fillId="15" borderId="0" xfId="1" applyFont="1" applyFill="1" applyAlignment="1">
      <alignment horizontal="center" wrapText="1" readingOrder="1"/>
    </xf>
    <xf numFmtId="43" fontId="0" fillId="16" borderId="0" xfId="1" applyFont="1" applyFill="1" applyAlignment="1">
      <alignment wrapText="1" readingOrder="1"/>
    </xf>
    <xf numFmtId="43" fontId="17" fillId="0" borderId="0" xfId="1" applyFont="1" applyAlignment="1">
      <alignment wrapText="1" readingOrder="1"/>
    </xf>
    <xf numFmtId="0" fontId="35" fillId="0" borderId="17" xfId="0" applyFont="1" applyBorder="1" applyAlignment="1">
      <alignment horizontal="left" vertical="center" readingOrder="1"/>
    </xf>
    <xf numFmtId="0" fontId="5" fillId="0" borderId="28" xfId="0" applyFont="1" applyBorder="1" applyAlignment="1">
      <alignment horizontal="left" vertical="top" wrapText="1" readingOrder="1"/>
    </xf>
    <xf numFmtId="0" fontId="5" fillId="0" borderId="29" xfId="0" applyFont="1" applyBorder="1" applyAlignment="1">
      <alignment horizontal="left" vertical="top" wrapText="1" readingOrder="1"/>
    </xf>
    <xf numFmtId="0" fontId="5" fillId="0" borderId="30" xfId="0" applyFont="1" applyBorder="1" applyAlignment="1">
      <alignment horizontal="left" vertical="top" wrapText="1" readingOrder="1"/>
    </xf>
    <xf numFmtId="0" fontId="1" fillId="2" borderId="0" xfId="0" applyFont="1" applyFill="1" applyAlignment="1">
      <alignment horizontal="center" vertical="top" readingOrder="1"/>
    </xf>
    <xf numFmtId="0" fontId="2" fillId="2" borderId="0" xfId="0" applyFont="1" applyFill="1" applyAlignment="1">
      <alignment horizontal="right" vertical="center" wrapText="1" readingOrder="1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right" vertical="top" wrapText="1" readingOrder="1"/>
    </xf>
    <xf numFmtId="0" fontId="15" fillId="4" borderId="28" xfId="0" applyFont="1" applyFill="1" applyBorder="1" applyAlignment="1">
      <alignment horizontal="left" vertical="top" wrapText="1" readingOrder="1"/>
    </xf>
    <xf numFmtId="0" fontId="15" fillId="4" borderId="29" xfId="0" applyFont="1" applyFill="1" applyBorder="1" applyAlignment="1">
      <alignment horizontal="left" vertical="top" wrapText="1" readingOrder="1"/>
    </xf>
    <xf numFmtId="0" fontId="15" fillId="4" borderId="30" xfId="0" applyFont="1" applyFill="1" applyBorder="1" applyAlignment="1">
      <alignment horizontal="left" vertical="top" wrapText="1" readingOrder="1"/>
    </xf>
    <xf numFmtId="0" fontId="15" fillId="4" borderId="12" xfId="0" applyFont="1" applyFill="1" applyBorder="1" applyAlignment="1">
      <alignment horizontal="left" vertical="center" wrapText="1" readingOrder="1"/>
    </xf>
    <xf numFmtId="0" fontId="15" fillId="4" borderId="13" xfId="0" applyFont="1" applyFill="1" applyBorder="1" applyAlignment="1">
      <alignment horizontal="left" vertical="center" wrapText="1" readingOrder="1"/>
    </xf>
    <xf numFmtId="0" fontId="15" fillId="4" borderId="12" xfId="0" applyFont="1" applyFill="1" applyBorder="1" applyAlignment="1">
      <alignment horizontal="center" vertical="center" wrapText="1" readingOrder="1"/>
    </xf>
    <xf numFmtId="0" fontId="15" fillId="4" borderId="32" xfId="0" applyFont="1" applyFill="1" applyBorder="1" applyAlignment="1">
      <alignment horizontal="center" vertical="center" wrapText="1" readingOrder="1"/>
    </xf>
    <xf numFmtId="0" fontId="15" fillId="4" borderId="31" xfId="0" applyFont="1" applyFill="1" applyBorder="1" applyAlignment="1">
      <alignment horizontal="center" vertical="center" wrapText="1" readingOrder="1"/>
    </xf>
    <xf numFmtId="0" fontId="15" fillId="4" borderId="13" xfId="0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16" fillId="5" borderId="19" xfId="0" applyFont="1" applyFill="1" applyBorder="1" applyAlignment="1">
      <alignment horizontal="left" vertical="center" wrapText="1" readingOrder="1"/>
    </xf>
    <xf numFmtId="165" fontId="10" fillId="5" borderId="18" xfId="0" applyNumberFormat="1" applyFont="1" applyFill="1" applyBorder="1" applyAlignment="1">
      <alignment horizontal="right" vertical="center" wrapText="1" readingOrder="1"/>
    </xf>
    <xf numFmtId="165" fontId="10" fillId="5" borderId="26" xfId="0" applyNumberFormat="1" applyFont="1" applyFill="1" applyBorder="1" applyAlignment="1">
      <alignment horizontal="right" vertical="center" wrapText="1" readingOrder="1"/>
    </xf>
    <xf numFmtId="165" fontId="10" fillId="5" borderId="23" xfId="0" applyNumberFormat="1" applyFont="1" applyFill="1" applyBorder="1" applyAlignment="1">
      <alignment horizontal="right" vertical="center" wrapText="1" readingOrder="1"/>
    </xf>
    <xf numFmtId="165" fontId="10" fillId="5" borderId="19" xfId="0" applyNumberFormat="1" applyFont="1" applyFill="1" applyBorder="1" applyAlignment="1">
      <alignment horizontal="right" vertical="center" wrapText="1" readingOrder="1"/>
    </xf>
    <xf numFmtId="0" fontId="16" fillId="11" borderId="18" xfId="0" applyFont="1" applyFill="1" applyBorder="1" applyAlignment="1">
      <alignment horizontal="left" vertical="center" wrapText="1" readingOrder="1"/>
    </xf>
    <xf numFmtId="0" fontId="16" fillId="11" borderId="19" xfId="0" applyFont="1" applyFill="1" applyBorder="1" applyAlignment="1">
      <alignment horizontal="left" vertical="center" wrapText="1" readingOrder="1"/>
    </xf>
    <xf numFmtId="165" fontId="10" fillId="11" borderId="18" xfId="0" applyNumberFormat="1" applyFont="1" applyFill="1" applyBorder="1" applyAlignment="1">
      <alignment horizontal="right" vertical="center" wrapText="1" readingOrder="1"/>
    </xf>
    <xf numFmtId="165" fontId="10" fillId="11" borderId="26" xfId="0" applyNumberFormat="1" applyFont="1" applyFill="1" applyBorder="1" applyAlignment="1">
      <alignment horizontal="right" vertical="center" wrapText="1" readingOrder="1"/>
    </xf>
    <xf numFmtId="165" fontId="10" fillId="11" borderId="23" xfId="0" applyNumberFormat="1" applyFont="1" applyFill="1" applyBorder="1" applyAlignment="1">
      <alignment horizontal="right" vertical="center" wrapText="1" readingOrder="1"/>
    </xf>
    <xf numFmtId="165" fontId="10" fillId="11" borderId="19" xfId="0" applyNumberFormat="1" applyFont="1" applyFill="1" applyBorder="1" applyAlignment="1">
      <alignment horizontal="right" vertical="center" wrapText="1" readingOrder="1"/>
    </xf>
    <xf numFmtId="0" fontId="9" fillId="12" borderId="2" xfId="0" applyFont="1" applyFill="1" applyBorder="1" applyAlignment="1">
      <alignment horizontal="center" vertical="center" wrapText="1" readingOrder="1"/>
    </xf>
    <xf numFmtId="0" fontId="9" fillId="12" borderId="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5" fillId="6" borderId="2" xfId="0" applyFont="1" applyFill="1" applyBorder="1" applyAlignment="1">
      <alignment horizontal="left" vertical="top" wrapText="1" readingOrder="1"/>
    </xf>
    <xf numFmtId="0" fontId="5" fillId="6" borderId="3" xfId="0" applyFont="1" applyFill="1" applyBorder="1" applyAlignment="1">
      <alignment horizontal="left" vertical="top" wrapText="1" readingOrder="1"/>
    </xf>
    <xf numFmtId="0" fontId="5" fillId="6" borderId="4" xfId="0" applyFont="1" applyFill="1" applyBorder="1" applyAlignment="1">
      <alignment horizontal="left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3" xfId="0" applyFont="1" applyFill="1" applyBorder="1" applyAlignment="1">
      <alignment horizontal="left" vertical="top" wrapText="1" readingOrder="1"/>
    </xf>
    <xf numFmtId="0" fontId="5" fillId="5" borderId="4" xfId="0" applyFont="1" applyFill="1" applyBorder="1" applyAlignment="1">
      <alignment horizontal="left" vertical="top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6" fillId="10" borderId="2" xfId="0" applyFont="1" applyFill="1" applyBorder="1" applyAlignment="1">
      <alignment horizontal="left" vertical="top" wrapText="1" readingOrder="1"/>
    </xf>
    <xf numFmtId="0" fontId="6" fillId="10" borderId="3" xfId="0" applyFont="1" applyFill="1" applyBorder="1" applyAlignment="1">
      <alignment horizontal="left" vertical="top" wrapText="1" readingOrder="1"/>
    </xf>
    <xf numFmtId="0" fontId="6" fillId="10" borderId="4" xfId="0" applyFont="1" applyFill="1" applyBorder="1" applyAlignment="1">
      <alignment horizontal="left" vertical="top" wrapText="1" readingOrder="1"/>
    </xf>
    <xf numFmtId="0" fontId="6" fillId="7" borderId="2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4" xfId="0" applyFont="1" applyFill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169" fontId="22" fillId="0" borderId="0" xfId="0" applyNumberFormat="1" applyFont="1" applyAlignment="1">
      <alignment horizontal="right" vertical="top" indent="1" shrinkToFi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 indent="4"/>
    </xf>
    <xf numFmtId="0" fontId="0" fillId="0" borderId="0" xfId="0" applyAlignment="1">
      <alignment horizontal="left" vertical="top" wrapText="1" indent="2"/>
    </xf>
    <xf numFmtId="0" fontId="23" fillId="0" borderId="0" xfId="0" applyFont="1" applyAlignment="1">
      <alignment horizontal="left" vertical="top" wrapText="1" indent="2"/>
    </xf>
    <xf numFmtId="169" fontId="22" fillId="0" borderId="0" xfId="0" applyNumberFormat="1" applyFont="1" applyAlignment="1">
      <alignment horizontal="left" vertical="top" shrinkToFit="1"/>
    </xf>
    <xf numFmtId="2" fontId="22" fillId="0" borderId="0" xfId="0" applyNumberFormat="1" applyFont="1" applyAlignment="1">
      <alignment horizontal="right" vertical="top" shrinkToFi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4"/>
    </xf>
    <xf numFmtId="170" fontId="22" fillId="0" borderId="0" xfId="0" applyNumberFormat="1" applyFont="1" applyAlignment="1">
      <alignment horizontal="left" vertical="top" shrinkToFit="1"/>
    </xf>
    <xf numFmtId="0" fontId="28" fillId="0" borderId="0" xfId="0" applyFont="1" applyAlignment="1">
      <alignment horizontal="left" vertical="top" wrapText="1"/>
    </xf>
    <xf numFmtId="1" fontId="22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center" wrapText="1"/>
    </xf>
    <xf numFmtId="2" fontId="22" fillId="0" borderId="33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vertical="top" wrapText="1" indent="3"/>
    </xf>
    <xf numFmtId="0" fontId="27" fillId="0" borderId="0" xfId="0" applyFont="1" applyAlignment="1">
      <alignment horizontal="left" vertical="top" wrapText="1"/>
    </xf>
    <xf numFmtId="2" fontId="33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vertical="top" shrinkToFit="1"/>
    </xf>
    <xf numFmtId="169" fontId="22" fillId="0" borderId="33" xfId="0" applyNumberFormat="1" applyFont="1" applyBorder="1" applyAlignment="1">
      <alignment horizontal="left" vertical="top" shrinkToFit="1"/>
    </xf>
    <xf numFmtId="0" fontId="23" fillId="0" borderId="0" xfId="0" applyFont="1" applyAlignment="1">
      <alignment horizontal="left" vertical="top" wrapText="1" indent="3"/>
    </xf>
    <xf numFmtId="4" fontId="22" fillId="0" borderId="23" xfId="0" applyNumberFormat="1" applyFont="1" applyBorder="1" applyAlignment="1">
      <alignment horizontal="left" vertical="top" indent="2" shrinkToFit="1"/>
    </xf>
    <xf numFmtId="2" fontId="30" fillId="0" borderId="23" xfId="0" applyNumberFormat="1" applyFont="1" applyBorder="1" applyAlignment="1">
      <alignment horizontal="right" vertical="top" shrinkToFit="1"/>
    </xf>
    <xf numFmtId="0" fontId="0" fillId="0" borderId="3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 indent="2"/>
    </xf>
    <xf numFmtId="0" fontId="0" fillId="0" borderId="33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5"/>
    </xf>
    <xf numFmtId="0" fontId="0" fillId="0" borderId="33" xfId="0" applyBorder="1" applyAlignment="1">
      <alignment horizontal="left" wrapText="1"/>
    </xf>
    <xf numFmtId="0" fontId="23" fillId="0" borderId="33" xfId="0" applyFont="1" applyBorder="1" applyAlignment="1">
      <alignment horizontal="left" vertical="top" wrapText="1" indent="3"/>
    </xf>
    <xf numFmtId="0" fontId="0" fillId="0" borderId="33" xfId="0" applyBorder="1" applyAlignment="1">
      <alignment horizontal="center" vertical="top" wrapText="1"/>
    </xf>
    <xf numFmtId="1" fontId="22" fillId="0" borderId="34" xfId="0" applyNumberFormat="1" applyFont="1" applyBorder="1" applyAlignment="1">
      <alignment horizontal="left" vertical="top" shrinkToFit="1"/>
    </xf>
    <xf numFmtId="169" fontId="22" fillId="0" borderId="34" xfId="0" applyNumberFormat="1" applyFont="1" applyBorder="1" applyAlignment="1">
      <alignment horizontal="left" vertical="top" indent="2" shrinkToFit="1"/>
    </xf>
    <xf numFmtId="0" fontId="0" fillId="0" borderId="34" xfId="0" applyBorder="1" applyAlignment="1">
      <alignment horizontal="left" vertical="top" wrapText="1" indent="1"/>
    </xf>
    <xf numFmtId="0" fontId="0" fillId="0" borderId="34" xfId="0" applyBorder="1" applyAlignment="1">
      <alignment horizontal="left" vertical="top" wrapText="1" indent="5"/>
    </xf>
    <xf numFmtId="0" fontId="0" fillId="0" borderId="34" xfId="0" applyBorder="1" applyAlignment="1">
      <alignment horizontal="left" wrapText="1"/>
    </xf>
    <xf numFmtId="2" fontId="22" fillId="0" borderId="34" xfId="0" applyNumberFormat="1" applyFont="1" applyBorder="1" applyAlignment="1">
      <alignment horizontal="right" vertical="top" shrinkToFit="1"/>
    </xf>
    <xf numFmtId="0" fontId="28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left" vertical="top" wrapText="1" indent="2"/>
    </xf>
    <xf numFmtId="169" fontId="22" fillId="0" borderId="0" xfId="0" applyNumberFormat="1" applyFont="1" applyAlignment="1">
      <alignment horizontal="left" vertical="top" indent="2" shrinkToFit="1"/>
    </xf>
    <xf numFmtId="0" fontId="0" fillId="0" borderId="0" xfId="0" applyAlignment="1">
      <alignment horizontal="left" vertical="top" wrapText="1" indent="5"/>
    </xf>
  </cellXfs>
  <cellStyles count="6">
    <cellStyle name="Comma" xfId="1" builtinId="3"/>
    <cellStyle name="Currency" xfId="5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FD3D81-DBD1-4EAE-B541-3D504395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400" y="0"/>
          <a:ext cx="2975580" cy="385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F94392E-AB55-4530-A4DD-DED81328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400" y="0"/>
          <a:ext cx="2975580" cy="385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C8CF76-B896-491A-B9FA-08927090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780" y="0"/>
          <a:ext cx="2974980" cy="385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3ECDCDD-AEA7-4C72-B040-9D168A4C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780" y="0"/>
          <a:ext cx="2974980" cy="385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73785</xdr:colOff>
      <xdr:row>0</xdr:row>
      <xdr:rowOff>0</xdr:rowOff>
    </xdr:from>
    <xdr:to>
      <xdr:col>1</xdr:col>
      <xdr:colOff>922530</xdr:colOff>
      <xdr:row>1</xdr:row>
      <xdr:rowOff>2595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C7A12-AB19-4A1C-8D89-4916CD04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785" y="0"/>
          <a:ext cx="1734570" cy="3169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113419</xdr:rowOff>
    </xdr:from>
    <xdr:to>
      <xdr:col>27</xdr:col>
      <xdr:colOff>211455</xdr:colOff>
      <xdr:row>1</xdr:row>
      <xdr:rowOff>113419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BF232924-BC6B-4587-8B92-5D9C39BE7E4E}"/>
            </a:ext>
          </a:extLst>
        </xdr:cNvPr>
        <xdr:cNvSpPr/>
      </xdr:nvSpPr>
      <xdr:spPr>
        <a:xfrm>
          <a:off x="0" y="524899"/>
          <a:ext cx="11626215" cy="0"/>
        </a:xfrm>
        <a:custGeom>
          <a:avLst/>
          <a:gdLst/>
          <a:ahLst/>
          <a:cxnLst/>
          <a:rect l="0" t="0" r="0" b="0"/>
          <a:pathLst>
            <a:path w="9363075">
              <a:moveTo>
                <a:pt x="0" y="0"/>
              </a:moveTo>
              <a:lnTo>
                <a:pt x="9363075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33</xdr:row>
      <xdr:rowOff>6350</xdr:rowOff>
    </xdr:from>
    <xdr:to>
      <xdr:col>27</xdr:col>
      <xdr:colOff>211455</xdr:colOff>
      <xdr:row>33</xdr:row>
      <xdr:rowOff>6350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FB79203-7CBF-4DE6-90A5-B7C65ECCC05A}"/>
            </a:ext>
          </a:extLst>
        </xdr:cNvPr>
        <xdr:cNvSpPr/>
      </xdr:nvSpPr>
      <xdr:spPr>
        <a:xfrm>
          <a:off x="0" y="9737090"/>
          <a:ext cx="11626215" cy="0"/>
        </a:xfrm>
        <a:custGeom>
          <a:avLst/>
          <a:gdLst/>
          <a:ahLst/>
          <a:cxnLst/>
          <a:rect l="0" t="0" r="0" b="0"/>
          <a:pathLst>
            <a:path w="9363075">
              <a:moveTo>
                <a:pt x="0" y="0"/>
              </a:moveTo>
              <a:lnTo>
                <a:pt x="9363075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8</xdr:col>
      <xdr:colOff>627379</xdr:colOff>
      <xdr:row>32</xdr:row>
      <xdr:rowOff>155575</xdr:rowOff>
    </xdr:from>
    <xdr:to>
      <xdr:col>11</xdr:col>
      <xdr:colOff>62864</xdr:colOff>
      <xdr:row>32</xdr:row>
      <xdr:rowOff>155575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869B839D-8959-4DF7-ABB9-944B5B68B572}"/>
            </a:ext>
          </a:extLst>
        </xdr:cNvPr>
        <xdr:cNvSpPr/>
      </xdr:nvSpPr>
      <xdr:spPr>
        <a:xfrm>
          <a:off x="4269739" y="9711055"/>
          <a:ext cx="1172845" cy="0"/>
        </a:xfrm>
        <a:custGeom>
          <a:avLst/>
          <a:gdLst/>
          <a:ahLst/>
          <a:cxnLst/>
          <a:rect l="0" t="0" r="0" b="0"/>
          <a:pathLst>
            <a:path w="832485">
              <a:moveTo>
                <a:pt x="832484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13</xdr:col>
      <xdr:colOff>299720</xdr:colOff>
      <xdr:row>38</xdr:row>
      <xdr:rowOff>157480</xdr:rowOff>
    </xdr:from>
    <xdr:to>
      <xdr:col>16</xdr:col>
      <xdr:colOff>467360</xdr:colOff>
      <xdr:row>38</xdr:row>
      <xdr:rowOff>157480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375E7408-723F-4615-9455-83B7FC22DE57}"/>
            </a:ext>
          </a:extLst>
        </xdr:cNvPr>
        <xdr:cNvSpPr/>
      </xdr:nvSpPr>
      <xdr:spPr>
        <a:xfrm>
          <a:off x="5831840" y="10535920"/>
          <a:ext cx="868680" cy="0"/>
        </a:xfrm>
        <a:custGeom>
          <a:avLst/>
          <a:gdLst/>
          <a:ahLst/>
          <a:cxnLst/>
          <a:rect l="0" t="0" r="0" b="0"/>
          <a:pathLst>
            <a:path w="739140">
              <a:moveTo>
                <a:pt x="739139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workbookViewId="0">
      <pane ySplit="4" topLeftCell="A11" activePane="bottomLeft" state="frozenSplit"/>
      <selection pane="bottomLeft" activeCell="D25" sqref="D25:E25"/>
    </sheetView>
  </sheetViews>
  <sheetFormatPr defaultColWidth="8.86328125" defaultRowHeight="15" customHeight="1" x14ac:dyDescent="0.45"/>
  <cols>
    <col min="1" max="1" width="0.53125" style="2" customWidth="1"/>
    <col min="2" max="2" width="35.1328125" style="2" customWidth="1"/>
    <col min="3" max="3" width="10" style="2" customWidth="1"/>
    <col min="4" max="4" width="1" style="2" customWidth="1"/>
    <col min="5" max="5" width="12.86328125" style="2" customWidth="1"/>
    <col min="6" max="6" width="4.86328125" style="2" customWidth="1"/>
    <col min="7" max="7" width="5.46484375" style="2" customWidth="1"/>
    <col min="8" max="8" width="2.1328125" style="2" customWidth="1"/>
    <col min="9" max="9" width="11.6640625" style="2" customWidth="1"/>
    <col min="10" max="10" width="1.6640625" style="2" customWidth="1"/>
    <col min="11" max="11" width="15" style="2" customWidth="1"/>
    <col min="12" max="12" width="21.33203125" style="2" customWidth="1"/>
    <col min="13" max="13" width="7.19921875" style="2" customWidth="1"/>
    <col min="14" max="14" width="15.1328125" style="2" customWidth="1"/>
    <col min="15" max="15" width="16" style="74" bestFit="1" customWidth="1"/>
    <col min="16" max="16384" width="8.86328125" style="72"/>
  </cols>
  <sheetData>
    <row r="1" spans="1:14" ht="30.95" customHeight="1" x14ac:dyDescent="0.45">
      <c r="A1" s="177"/>
      <c r="B1" s="177"/>
      <c r="C1" s="177"/>
      <c r="D1" s="177"/>
      <c r="E1" s="73"/>
      <c r="F1" s="73"/>
      <c r="G1" s="178" t="s">
        <v>279</v>
      </c>
      <c r="H1" s="178"/>
      <c r="I1" s="178"/>
      <c r="J1" s="178"/>
      <c r="K1" s="178"/>
      <c r="L1" s="178"/>
      <c r="M1" s="178"/>
      <c r="N1" s="178"/>
    </row>
    <row r="2" spans="1:14" ht="5.4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45">
      <c r="A3" s="179" t="s">
        <v>1</v>
      </c>
      <c r="B3" s="179"/>
      <c r="C3" s="179"/>
      <c r="D3" s="179"/>
      <c r="E3" s="179"/>
      <c r="F3" s="179"/>
      <c r="G3" s="179"/>
      <c r="H3" s="3"/>
      <c r="I3" s="3"/>
      <c r="J3" s="180" t="s">
        <v>382</v>
      </c>
      <c r="K3" s="180"/>
      <c r="L3" s="180"/>
      <c r="M3" s="180"/>
      <c r="N3" s="180"/>
    </row>
    <row r="4" spans="1:14" ht="6.95" customHeight="1" thickBo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95" customHeight="1" thickBot="1" x14ac:dyDescent="0.5">
      <c r="A5" s="5"/>
      <c r="B5" s="152" t="s">
        <v>210</v>
      </c>
      <c r="C5" s="181" t="s">
        <v>211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5"/>
    </row>
    <row r="6" spans="1:14" ht="18.95" customHeight="1" thickBot="1" x14ac:dyDescent="0.5">
      <c r="A6" s="5"/>
      <c r="B6" s="153" t="s">
        <v>212</v>
      </c>
      <c r="C6" s="174" t="s">
        <v>213</v>
      </c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5"/>
    </row>
    <row r="7" spans="1:14" ht="18.95" customHeight="1" thickBot="1" x14ac:dyDescent="0.5">
      <c r="A7" s="5"/>
      <c r="B7" s="153" t="s">
        <v>214</v>
      </c>
      <c r="C7" s="174" t="s">
        <v>213</v>
      </c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5"/>
    </row>
    <row r="8" spans="1:14" ht="18.95" customHeight="1" thickBot="1" x14ac:dyDescent="0.5">
      <c r="A8" s="5"/>
      <c r="B8" s="153" t="s">
        <v>215</v>
      </c>
      <c r="C8" s="174" t="s">
        <v>213</v>
      </c>
      <c r="D8" s="175"/>
      <c r="E8" s="175"/>
      <c r="F8" s="175"/>
      <c r="G8" s="175"/>
      <c r="H8" s="175"/>
      <c r="I8" s="175"/>
      <c r="J8" s="175"/>
      <c r="K8" s="175"/>
      <c r="L8" s="175"/>
      <c r="M8" s="176"/>
      <c r="N8" s="5"/>
    </row>
    <row r="9" spans="1:14" ht="7.8" customHeight="1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" customHeight="1" thickBot="1" x14ac:dyDescent="0.5">
      <c r="A10" s="5"/>
      <c r="B10" s="184" t="s">
        <v>4</v>
      </c>
      <c r="C10" s="185"/>
      <c r="D10" s="186" t="s">
        <v>383</v>
      </c>
      <c r="E10" s="188"/>
      <c r="F10" s="188"/>
      <c r="G10" s="188"/>
      <c r="H10" s="188"/>
      <c r="I10" s="188"/>
      <c r="J10" s="188"/>
      <c r="K10" s="187"/>
      <c r="L10" s="186" t="s">
        <v>280</v>
      </c>
      <c r="M10" s="188"/>
      <c r="N10" s="187"/>
    </row>
    <row r="11" spans="1:14" ht="15.75" customHeight="1" thickTop="1" thickBot="1" x14ac:dyDescent="0.5">
      <c r="A11" s="5"/>
      <c r="B11" s="184" t="s">
        <v>218</v>
      </c>
      <c r="C11" s="185"/>
      <c r="D11" s="186" t="s">
        <v>2</v>
      </c>
      <c r="E11" s="187"/>
      <c r="F11" s="186" t="s">
        <v>3</v>
      </c>
      <c r="G11" s="188"/>
      <c r="H11" s="189"/>
      <c r="I11" s="186" t="s">
        <v>281</v>
      </c>
      <c r="J11" s="187"/>
      <c r="K11" s="154" t="s">
        <v>282</v>
      </c>
      <c r="L11" s="155" t="s">
        <v>283</v>
      </c>
      <c r="M11" s="186" t="s">
        <v>284</v>
      </c>
      <c r="N11" s="187"/>
    </row>
    <row r="12" spans="1:14" ht="14.25" customHeight="1" thickTop="1" x14ac:dyDescent="0.45">
      <c r="A12" s="5"/>
      <c r="B12" s="190" t="s">
        <v>54</v>
      </c>
      <c r="C12" s="191"/>
      <c r="D12" s="192">
        <v>698128.27</v>
      </c>
      <c r="E12" s="193"/>
      <c r="F12" s="192">
        <v>720648.89</v>
      </c>
      <c r="G12" s="194"/>
      <c r="H12" s="195"/>
      <c r="I12" s="192">
        <v>-22520.62</v>
      </c>
      <c r="J12" s="193"/>
      <c r="K12" s="156">
        <v>-3.1250474832480502E-2</v>
      </c>
      <c r="L12" s="157">
        <v>855444.51</v>
      </c>
      <c r="M12" s="192">
        <v>157316.24</v>
      </c>
      <c r="N12" s="193"/>
    </row>
    <row r="13" spans="1:14" ht="14.25" customHeight="1" x14ac:dyDescent="0.45">
      <c r="A13" s="5"/>
      <c r="B13" s="190" t="s">
        <v>64</v>
      </c>
      <c r="C13" s="191"/>
      <c r="D13" s="192">
        <v>98356.08</v>
      </c>
      <c r="E13" s="193"/>
      <c r="F13" s="192">
        <v>105846.11</v>
      </c>
      <c r="G13" s="194"/>
      <c r="H13" s="195"/>
      <c r="I13" s="192">
        <v>-7490.03</v>
      </c>
      <c r="J13" s="193"/>
      <c r="K13" s="156">
        <v>-7.0763394138906005E-2</v>
      </c>
      <c r="L13" s="157">
        <v>169654.65</v>
      </c>
      <c r="M13" s="192">
        <v>71298.570000000007</v>
      </c>
      <c r="N13" s="193"/>
    </row>
    <row r="14" spans="1:14" ht="14.25" customHeight="1" x14ac:dyDescent="0.45">
      <c r="A14" s="5"/>
      <c r="B14" s="190" t="s">
        <v>74</v>
      </c>
      <c r="C14" s="191"/>
      <c r="D14" s="192">
        <v>78873.960000000006</v>
      </c>
      <c r="E14" s="193"/>
      <c r="F14" s="192">
        <v>137310.07</v>
      </c>
      <c r="G14" s="194"/>
      <c r="H14" s="195"/>
      <c r="I14" s="192">
        <v>-58436.11</v>
      </c>
      <c r="J14" s="193"/>
      <c r="K14" s="156">
        <v>-0.42557774531758702</v>
      </c>
      <c r="L14" s="157">
        <v>223477.18</v>
      </c>
      <c r="M14" s="192">
        <v>144603.22</v>
      </c>
      <c r="N14" s="193"/>
    </row>
    <row r="15" spans="1:14" ht="14.25" customHeight="1" x14ac:dyDescent="0.45">
      <c r="A15" s="5"/>
      <c r="B15" s="190" t="s">
        <v>85</v>
      </c>
      <c r="C15" s="191"/>
      <c r="D15" s="192">
        <v>45312.26</v>
      </c>
      <c r="E15" s="193"/>
      <c r="F15" s="192">
        <v>51186.86</v>
      </c>
      <c r="G15" s="194"/>
      <c r="H15" s="195"/>
      <c r="I15" s="192">
        <v>-5874.6</v>
      </c>
      <c r="J15" s="193"/>
      <c r="K15" s="156">
        <v>-0.114767735313321</v>
      </c>
      <c r="L15" s="157">
        <v>52707.13</v>
      </c>
      <c r="M15" s="192">
        <v>7394.87</v>
      </c>
      <c r="N15" s="193"/>
    </row>
    <row r="16" spans="1:14" ht="16.05" customHeight="1" x14ac:dyDescent="0.45">
      <c r="A16" s="5"/>
      <c r="B16" s="196" t="s">
        <v>86</v>
      </c>
      <c r="C16" s="197"/>
      <c r="D16" s="198">
        <v>920670.57</v>
      </c>
      <c r="E16" s="199"/>
      <c r="F16" s="198">
        <v>1014991.93</v>
      </c>
      <c r="G16" s="200"/>
      <c r="H16" s="201"/>
      <c r="I16" s="198">
        <v>-94321.36</v>
      </c>
      <c r="J16" s="199"/>
      <c r="K16" s="158">
        <v>-9.2928187123615794E-2</v>
      </c>
      <c r="L16" s="159">
        <v>1301283.47</v>
      </c>
      <c r="M16" s="198">
        <v>380612.9</v>
      </c>
      <c r="N16" s="199"/>
    </row>
    <row r="17" spans="1:14" ht="14.25" customHeight="1" x14ac:dyDescent="0.45">
      <c r="A17" s="5"/>
      <c r="B17" s="190" t="s">
        <v>93</v>
      </c>
      <c r="C17" s="191"/>
      <c r="D17" s="192">
        <v>284728.84000000003</v>
      </c>
      <c r="E17" s="193"/>
      <c r="F17" s="192">
        <v>276743</v>
      </c>
      <c r="G17" s="194"/>
      <c r="H17" s="195"/>
      <c r="I17" s="192">
        <v>-7985.84</v>
      </c>
      <c r="J17" s="193"/>
      <c r="K17" s="156">
        <v>-2.8856520309456801E-2</v>
      </c>
      <c r="L17" s="157">
        <v>334779.76</v>
      </c>
      <c r="M17" s="192">
        <v>50050.92</v>
      </c>
      <c r="N17" s="193"/>
    </row>
    <row r="18" spans="1:14" ht="14.25" customHeight="1" x14ac:dyDescent="0.45">
      <c r="A18" s="5"/>
      <c r="B18" s="190" t="s">
        <v>102</v>
      </c>
      <c r="C18" s="191"/>
      <c r="D18" s="192">
        <v>222177.38</v>
      </c>
      <c r="E18" s="193"/>
      <c r="F18" s="192">
        <v>236749.92</v>
      </c>
      <c r="G18" s="194"/>
      <c r="H18" s="195"/>
      <c r="I18" s="192">
        <v>14572.54</v>
      </c>
      <c r="J18" s="193"/>
      <c r="K18" s="156">
        <v>6.1552460081084698E-2</v>
      </c>
      <c r="L18" s="157">
        <v>288161.44</v>
      </c>
      <c r="M18" s="192">
        <v>65984.06</v>
      </c>
      <c r="N18" s="193"/>
    </row>
    <row r="19" spans="1:14" ht="14.25" customHeight="1" x14ac:dyDescent="0.45">
      <c r="A19" s="5"/>
      <c r="B19" s="190" t="s">
        <v>119</v>
      </c>
      <c r="C19" s="191"/>
      <c r="D19" s="192">
        <v>110131.21</v>
      </c>
      <c r="E19" s="193"/>
      <c r="F19" s="192">
        <v>121629.04</v>
      </c>
      <c r="G19" s="194"/>
      <c r="H19" s="195"/>
      <c r="I19" s="192">
        <v>11497.83</v>
      </c>
      <c r="J19" s="193"/>
      <c r="K19" s="156">
        <v>9.4531947304689806E-2</v>
      </c>
      <c r="L19" s="157">
        <v>151464.74</v>
      </c>
      <c r="M19" s="192">
        <v>41333.53</v>
      </c>
      <c r="N19" s="193"/>
    </row>
    <row r="20" spans="1:14" ht="11.55" customHeight="1" x14ac:dyDescent="0.45">
      <c r="A20" s="5"/>
      <c r="B20" s="196" t="s">
        <v>120</v>
      </c>
      <c r="C20" s="197"/>
      <c r="D20" s="198">
        <v>617037.43000000005</v>
      </c>
      <c r="E20" s="199"/>
      <c r="F20" s="198">
        <v>635121.96</v>
      </c>
      <c r="G20" s="200"/>
      <c r="H20" s="201"/>
      <c r="I20" s="198">
        <v>18084.53</v>
      </c>
      <c r="J20" s="199"/>
      <c r="K20" s="158">
        <v>2.8474105981156801E-2</v>
      </c>
      <c r="L20" s="159">
        <v>774405.94</v>
      </c>
      <c r="M20" s="198">
        <v>157368.51</v>
      </c>
      <c r="N20" s="199"/>
    </row>
    <row r="21" spans="1:14" ht="14.25" customHeight="1" x14ac:dyDescent="0.45">
      <c r="A21" s="5"/>
      <c r="B21" s="190" t="s">
        <v>137</v>
      </c>
      <c r="C21" s="191"/>
      <c r="D21" s="192">
        <v>50831.3</v>
      </c>
      <c r="E21" s="193"/>
      <c r="F21" s="192">
        <v>60699.8</v>
      </c>
      <c r="G21" s="194"/>
      <c r="H21" s="195"/>
      <c r="I21" s="192">
        <v>9868.5</v>
      </c>
      <c r="J21" s="193"/>
      <c r="K21" s="156">
        <v>0.16257878938645601</v>
      </c>
      <c r="L21" s="157">
        <v>70882.02</v>
      </c>
      <c r="M21" s="192">
        <v>20050.72</v>
      </c>
      <c r="N21" s="193"/>
    </row>
    <row r="22" spans="1:14" ht="14.25" customHeight="1" x14ac:dyDescent="0.45">
      <c r="A22" s="5"/>
      <c r="B22" s="190" t="s">
        <v>182</v>
      </c>
      <c r="C22" s="191"/>
      <c r="D22" s="192">
        <v>363228.69</v>
      </c>
      <c r="E22" s="193"/>
      <c r="F22" s="192">
        <v>388200.12</v>
      </c>
      <c r="G22" s="194"/>
      <c r="H22" s="195"/>
      <c r="I22" s="192">
        <v>24971.43</v>
      </c>
      <c r="J22" s="193"/>
      <c r="K22" s="156">
        <v>6.4326177951722394E-2</v>
      </c>
      <c r="L22" s="157">
        <v>473795</v>
      </c>
      <c r="M22" s="192">
        <v>110566.31</v>
      </c>
      <c r="N22" s="193"/>
    </row>
    <row r="23" spans="1:14" ht="14.25" customHeight="1" x14ac:dyDescent="0.45">
      <c r="A23" s="5"/>
      <c r="B23" s="190" t="s">
        <v>185</v>
      </c>
      <c r="C23" s="191"/>
      <c r="D23" s="192">
        <v>71.25</v>
      </c>
      <c r="E23" s="193"/>
      <c r="F23" s="192">
        <v>71.099999999999994</v>
      </c>
      <c r="G23" s="194"/>
      <c r="H23" s="195"/>
      <c r="I23" s="192">
        <v>-0.15</v>
      </c>
      <c r="J23" s="193"/>
      <c r="K23" s="156">
        <v>-2.1097046413502099E-3</v>
      </c>
      <c r="L23" s="157">
        <v>71</v>
      </c>
      <c r="M23" s="192">
        <v>-0.25</v>
      </c>
      <c r="N23" s="193"/>
    </row>
    <row r="24" spans="1:14" ht="14.25" customHeight="1" x14ac:dyDescent="0.45">
      <c r="A24" s="5"/>
      <c r="B24" s="190" t="s">
        <v>192</v>
      </c>
      <c r="C24" s="191"/>
      <c r="D24" s="192">
        <v>51101.15</v>
      </c>
      <c r="E24" s="193"/>
      <c r="F24" s="192">
        <v>61761.35</v>
      </c>
      <c r="G24" s="194"/>
      <c r="H24" s="195"/>
      <c r="I24" s="192">
        <v>10660.2</v>
      </c>
      <c r="J24" s="193"/>
      <c r="K24" s="156">
        <v>0.172603092387067</v>
      </c>
      <c r="L24" s="157">
        <v>75735.990000000005</v>
      </c>
      <c r="M24" s="192">
        <v>24634.84</v>
      </c>
      <c r="N24" s="193"/>
    </row>
    <row r="25" spans="1:14" ht="11.55" customHeight="1" x14ac:dyDescent="0.45">
      <c r="A25" s="5"/>
      <c r="B25" s="196" t="s">
        <v>193</v>
      </c>
      <c r="C25" s="197"/>
      <c r="D25" s="198">
        <v>465232.39</v>
      </c>
      <c r="E25" s="199"/>
      <c r="F25" s="198">
        <v>510732.37</v>
      </c>
      <c r="G25" s="200"/>
      <c r="H25" s="201"/>
      <c r="I25" s="198">
        <v>45499.98</v>
      </c>
      <c r="J25" s="199"/>
      <c r="K25" s="158">
        <v>8.9087715352759E-2</v>
      </c>
      <c r="L25" s="159">
        <v>620484.01</v>
      </c>
      <c r="M25" s="198">
        <v>155251.62</v>
      </c>
      <c r="N25" s="199"/>
    </row>
    <row r="26" spans="1:14" ht="15.75" customHeight="1" x14ac:dyDescent="0.45">
      <c r="A26" s="5"/>
      <c r="B26" s="196" t="s">
        <v>194</v>
      </c>
      <c r="C26" s="197"/>
      <c r="D26" s="198">
        <v>1082269.82</v>
      </c>
      <c r="E26" s="199"/>
      <c r="F26" s="198">
        <v>1145854.33</v>
      </c>
      <c r="G26" s="200"/>
      <c r="H26" s="201"/>
      <c r="I26" s="198">
        <v>63584.51</v>
      </c>
      <c r="J26" s="199"/>
      <c r="K26" s="158">
        <v>5.5490919164218701E-2</v>
      </c>
      <c r="L26" s="159">
        <v>1394889.95</v>
      </c>
      <c r="M26" s="198">
        <v>312620.13</v>
      </c>
      <c r="N26" s="199"/>
    </row>
    <row r="27" spans="1:14" ht="18.75" customHeight="1" x14ac:dyDescent="0.45">
      <c r="A27" s="5"/>
      <c r="B27" s="196" t="s">
        <v>195</v>
      </c>
      <c r="C27" s="197"/>
      <c r="D27" s="198">
        <v>-161599.25</v>
      </c>
      <c r="E27" s="199"/>
      <c r="F27" s="198">
        <v>-130862.39999999999</v>
      </c>
      <c r="G27" s="200"/>
      <c r="H27" s="201"/>
      <c r="I27" s="198">
        <v>-30736.85</v>
      </c>
      <c r="J27" s="199"/>
      <c r="K27" s="158">
        <v>-0.23487915550991001</v>
      </c>
      <c r="L27" s="159">
        <v>-93606.48</v>
      </c>
      <c r="M27" s="198">
        <v>67992.77</v>
      </c>
      <c r="N27" s="199"/>
    </row>
  </sheetData>
  <mergeCells count="96">
    <mergeCell ref="B26:C26"/>
    <mergeCell ref="D26:E26"/>
    <mergeCell ref="F26:H26"/>
    <mergeCell ref="I26:J26"/>
    <mergeCell ref="M26:N26"/>
    <mergeCell ref="B27:C27"/>
    <mergeCell ref="D27:E27"/>
    <mergeCell ref="F27:H27"/>
    <mergeCell ref="I27:J27"/>
    <mergeCell ref="M27:N27"/>
    <mergeCell ref="B24:C24"/>
    <mergeCell ref="D24:E24"/>
    <mergeCell ref="F24:H24"/>
    <mergeCell ref="I24:J24"/>
    <mergeCell ref="M24:N24"/>
    <mergeCell ref="B25:C25"/>
    <mergeCell ref="D25:E25"/>
    <mergeCell ref="F25:H25"/>
    <mergeCell ref="I25:J25"/>
    <mergeCell ref="M25:N25"/>
    <mergeCell ref="B22:C22"/>
    <mergeCell ref="D22:E22"/>
    <mergeCell ref="F22:H22"/>
    <mergeCell ref="I22:J22"/>
    <mergeCell ref="M22:N22"/>
    <mergeCell ref="B23:C23"/>
    <mergeCell ref="D23:E23"/>
    <mergeCell ref="F23:H23"/>
    <mergeCell ref="I23:J23"/>
    <mergeCell ref="M23:N23"/>
    <mergeCell ref="B20:C20"/>
    <mergeCell ref="D20:E20"/>
    <mergeCell ref="F20:H20"/>
    <mergeCell ref="I20:J20"/>
    <mergeCell ref="M20:N20"/>
    <mergeCell ref="B21:C21"/>
    <mergeCell ref="D21:E21"/>
    <mergeCell ref="F21:H21"/>
    <mergeCell ref="I21:J21"/>
    <mergeCell ref="M21:N21"/>
    <mergeCell ref="B18:C18"/>
    <mergeCell ref="D18:E18"/>
    <mergeCell ref="F18:H18"/>
    <mergeCell ref="I18:J18"/>
    <mergeCell ref="M18:N18"/>
    <mergeCell ref="B19:C19"/>
    <mergeCell ref="D19:E19"/>
    <mergeCell ref="F19:H19"/>
    <mergeCell ref="I19:J19"/>
    <mergeCell ref="M19:N19"/>
    <mergeCell ref="B16:C16"/>
    <mergeCell ref="D16:E16"/>
    <mergeCell ref="F16:H16"/>
    <mergeCell ref="I16:J16"/>
    <mergeCell ref="M16:N16"/>
    <mergeCell ref="B17:C17"/>
    <mergeCell ref="D17:E17"/>
    <mergeCell ref="F17:H17"/>
    <mergeCell ref="I17:J17"/>
    <mergeCell ref="M17:N17"/>
    <mergeCell ref="B14:C14"/>
    <mergeCell ref="D14:E14"/>
    <mergeCell ref="F14:H14"/>
    <mergeCell ref="I14:J14"/>
    <mergeCell ref="M14:N14"/>
    <mergeCell ref="B15:C15"/>
    <mergeCell ref="D15:E15"/>
    <mergeCell ref="F15:H15"/>
    <mergeCell ref="I15:J15"/>
    <mergeCell ref="M15:N15"/>
    <mergeCell ref="B12:C12"/>
    <mergeCell ref="D12:E12"/>
    <mergeCell ref="F12:H12"/>
    <mergeCell ref="I12:J12"/>
    <mergeCell ref="M12:N12"/>
    <mergeCell ref="B13:C13"/>
    <mergeCell ref="D13:E13"/>
    <mergeCell ref="F13:H13"/>
    <mergeCell ref="I13:J13"/>
    <mergeCell ref="M13:N13"/>
    <mergeCell ref="C7:M7"/>
    <mergeCell ref="C8:M8"/>
    <mergeCell ref="B10:C10"/>
    <mergeCell ref="D10:K10"/>
    <mergeCell ref="L10:N10"/>
    <mergeCell ref="B11:C11"/>
    <mergeCell ref="D11:E11"/>
    <mergeCell ref="F11:H11"/>
    <mergeCell ref="I11:J11"/>
    <mergeCell ref="M11:N11"/>
    <mergeCell ref="C6:M6"/>
    <mergeCell ref="A1:D1"/>
    <mergeCell ref="G1:N1"/>
    <mergeCell ref="A3:G3"/>
    <mergeCell ref="J3:N3"/>
    <mergeCell ref="C5:M5"/>
  </mergeCells>
  <pageMargins left="0.20000000298023199" right="0.20000000298023199" top="0.20000000298023199" bottom="0.20000000298023199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workbookViewId="0">
      <pane ySplit="4" topLeftCell="A5" activePane="bottomLeft" state="frozenSplit"/>
      <selection pane="bottomLeft" activeCell="K62" sqref="A1:K62"/>
    </sheetView>
  </sheetViews>
  <sheetFormatPr defaultColWidth="8.86328125" defaultRowHeight="15" customHeight="1" x14ac:dyDescent="0.45"/>
  <cols>
    <col min="1" max="1" width="0.46484375" style="114" customWidth="1"/>
    <col min="2" max="2" width="43.33203125" style="114" customWidth="1"/>
    <col min="3" max="3" width="2.796875" style="114" customWidth="1"/>
    <col min="4" max="4" width="17.796875" style="114" customWidth="1"/>
    <col min="5" max="5" width="3.86328125" style="114" customWidth="1"/>
    <col min="6" max="6" width="18.6640625" style="114" customWidth="1"/>
    <col min="7" max="7" width="4.86328125" style="114" customWidth="1"/>
    <col min="8" max="8" width="21.53125" style="114" customWidth="1"/>
    <col min="9" max="9" width="16.46484375" style="114" customWidth="1"/>
    <col min="10" max="10" width="6.33203125" style="114" customWidth="1"/>
    <col min="11" max="11" width="7.86328125" style="114" customWidth="1"/>
    <col min="12" max="16384" width="8.86328125" style="114"/>
  </cols>
  <sheetData>
    <row r="1" spans="1:11" ht="30.95" customHeight="1" x14ac:dyDescent="0.45">
      <c r="A1" s="112"/>
      <c r="B1" s="112"/>
      <c r="C1" s="112"/>
      <c r="D1" s="73"/>
      <c r="E1" s="113" t="s">
        <v>209</v>
      </c>
      <c r="F1" s="113"/>
      <c r="G1" s="113"/>
      <c r="H1" s="113"/>
      <c r="I1" s="113"/>
      <c r="J1" s="113"/>
      <c r="K1" s="113"/>
    </row>
    <row r="2" spans="1:11" ht="5.4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 x14ac:dyDescent="0.45">
      <c r="A3" s="115" t="s">
        <v>1</v>
      </c>
      <c r="B3" s="115"/>
      <c r="C3" s="115"/>
      <c r="D3" s="115"/>
      <c r="E3" s="115"/>
      <c r="F3" s="115"/>
      <c r="G3" s="3"/>
      <c r="H3" s="116" t="s">
        <v>380</v>
      </c>
      <c r="I3" s="116"/>
      <c r="J3" s="116"/>
      <c r="K3" s="116"/>
    </row>
    <row r="4" spans="1:11" ht="6.95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6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 customHeight="1" x14ac:dyDescent="0.45">
      <c r="A6" s="5"/>
      <c r="B6" s="117" t="s">
        <v>210</v>
      </c>
      <c r="C6" s="118" t="s">
        <v>211</v>
      </c>
      <c r="D6" s="119"/>
      <c r="E6" s="119"/>
      <c r="F6" s="119"/>
      <c r="G6" s="119"/>
      <c r="H6" s="119"/>
      <c r="I6" s="119"/>
      <c r="J6" s="120"/>
      <c r="K6" s="5"/>
    </row>
    <row r="7" spans="1:11" ht="15" customHeight="1" x14ac:dyDescent="0.45">
      <c r="A7" s="5"/>
      <c r="B7" s="121" t="s">
        <v>212</v>
      </c>
      <c r="C7" s="122" t="s">
        <v>213</v>
      </c>
      <c r="D7" s="123"/>
      <c r="E7" s="123"/>
      <c r="F7" s="123"/>
      <c r="G7" s="123"/>
      <c r="H7" s="123"/>
      <c r="I7" s="123"/>
      <c r="J7" s="124"/>
      <c r="K7" s="5"/>
    </row>
    <row r="8" spans="1:11" ht="15" customHeight="1" x14ac:dyDescent="0.45">
      <c r="A8" s="5"/>
      <c r="B8" s="121" t="s">
        <v>214</v>
      </c>
      <c r="C8" s="122" t="s">
        <v>213</v>
      </c>
      <c r="D8" s="123"/>
      <c r="E8" s="123"/>
      <c r="F8" s="123"/>
      <c r="G8" s="123"/>
      <c r="H8" s="123"/>
      <c r="I8" s="123"/>
      <c r="J8" s="124"/>
      <c r="K8" s="5"/>
    </row>
    <row r="9" spans="1:11" ht="15" customHeight="1" x14ac:dyDescent="0.45">
      <c r="A9" s="5"/>
      <c r="B9" s="121" t="s">
        <v>215</v>
      </c>
      <c r="C9" s="122" t="s">
        <v>213</v>
      </c>
      <c r="D9" s="123"/>
      <c r="E9" s="123"/>
      <c r="F9" s="123"/>
      <c r="G9" s="123"/>
      <c r="H9" s="123"/>
      <c r="I9" s="123"/>
      <c r="J9" s="124"/>
      <c r="K9" s="5"/>
    </row>
    <row r="10" spans="1:11" ht="7.25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customHeight="1" x14ac:dyDescent="0.45">
      <c r="A11" s="5"/>
      <c r="B11" s="125" t="s">
        <v>216</v>
      </c>
      <c r="C11" s="126" t="s">
        <v>217</v>
      </c>
      <c r="D11" s="127"/>
      <c r="E11" s="128"/>
      <c r="F11" s="126" t="s">
        <v>218</v>
      </c>
      <c r="G11" s="127"/>
      <c r="H11" s="128"/>
      <c r="I11" s="129" t="s">
        <v>4</v>
      </c>
      <c r="J11" s="5"/>
      <c r="K11" s="5"/>
    </row>
    <row r="12" spans="1:11" ht="15" customHeight="1" x14ac:dyDescent="0.45">
      <c r="A12" s="5"/>
      <c r="B12" s="130" t="s">
        <v>219</v>
      </c>
      <c r="C12" s="131"/>
      <c r="D12" s="132"/>
      <c r="E12" s="133"/>
      <c r="F12" s="131"/>
      <c r="G12" s="132"/>
      <c r="H12" s="133"/>
      <c r="I12" s="134" t="s">
        <v>381</v>
      </c>
      <c r="J12" s="5"/>
      <c r="K12" s="5"/>
    </row>
    <row r="13" spans="1:11" ht="14.45" customHeight="1" x14ac:dyDescent="0.45">
      <c r="A13" s="5"/>
      <c r="B13" s="135" t="s">
        <v>4</v>
      </c>
      <c r="C13" s="131"/>
      <c r="D13" s="132"/>
      <c r="E13" s="133"/>
      <c r="F13" s="131"/>
      <c r="G13" s="132"/>
      <c r="H13" s="133"/>
      <c r="I13" s="136" t="s">
        <v>4</v>
      </c>
      <c r="J13" s="5"/>
      <c r="K13" s="5"/>
    </row>
    <row r="14" spans="1:11" ht="15" customHeight="1" x14ac:dyDescent="0.45">
      <c r="A14" s="5"/>
      <c r="B14" s="130" t="s">
        <v>220</v>
      </c>
      <c r="C14" s="131"/>
      <c r="D14" s="132"/>
      <c r="E14" s="133"/>
      <c r="F14" s="131"/>
      <c r="G14" s="132"/>
      <c r="H14" s="133"/>
      <c r="I14" s="136" t="s">
        <v>4</v>
      </c>
      <c r="J14" s="5"/>
      <c r="K14" s="5"/>
    </row>
    <row r="15" spans="1:11" ht="14.45" customHeight="1" x14ac:dyDescent="0.45">
      <c r="A15" s="5"/>
      <c r="B15" s="135" t="s">
        <v>4</v>
      </c>
      <c r="C15" s="131"/>
      <c r="D15" s="132"/>
      <c r="E15" s="133"/>
      <c r="F15" s="131"/>
      <c r="G15" s="132"/>
      <c r="H15" s="133"/>
      <c r="I15" s="136" t="s">
        <v>4</v>
      </c>
      <c r="J15" s="5"/>
      <c r="K15" s="5"/>
    </row>
    <row r="16" spans="1:11" ht="15" customHeight="1" x14ac:dyDescent="0.45">
      <c r="A16" s="5"/>
      <c r="B16" s="130" t="s">
        <v>221</v>
      </c>
      <c r="C16" s="131"/>
      <c r="D16" s="132"/>
      <c r="E16" s="133"/>
      <c r="F16" s="131"/>
      <c r="G16" s="132"/>
      <c r="H16" s="133"/>
      <c r="I16" s="136" t="s">
        <v>4</v>
      </c>
      <c r="J16" s="5"/>
      <c r="K16" s="5"/>
    </row>
    <row r="17" spans="1:11" ht="15" customHeight="1" x14ac:dyDescent="0.45">
      <c r="A17" s="5"/>
      <c r="B17" s="135" t="s">
        <v>222</v>
      </c>
      <c r="C17" s="131" t="s">
        <v>207</v>
      </c>
      <c r="D17" s="132"/>
      <c r="E17" s="133"/>
      <c r="F17" s="131" t="s">
        <v>208</v>
      </c>
      <c r="G17" s="132"/>
      <c r="H17" s="133"/>
      <c r="I17" s="137">
        <v>213607.98</v>
      </c>
      <c r="J17" s="5"/>
      <c r="K17" s="5"/>
    </row>
    <row r="18" spans="1:11" ht="15" customHeight="1" x14ac:dyDescent="0.45">
      <c r="A18" s="5"/>
      <c r="B18" s="135" t="s">
        <v>222</v>
      </c>
      <c r="C18" s="131" t="s">
        <v>223</v>
      </c>
      <c r="D18" s="132"/>
      <c r="E18" s="133"/>
      <c r="F18" s="131" t="s">
        <v>224</v>
      </c>
      <c r="G18" s="132"/>
      <c r="H18" s="133"/>
      <c r="I18" s="137">
        <v>310658.09000000003</v>
      </c>
      <c r="J18" s="5"/>
      <c r="K18" s="5"/>
    </row>
    <row r="19" spans="1:11" ht="15" customHeight="1" x14ac:dyDescent="0.45">
      <c r="A19" s="5"/>
      <c r="B19" s="135" t="s">
        <v>222</v>
      </c>
      <c r="C19" s="131" t="s">
        <v>203</v>
      </c>
      <c r="D19" s="132"/>
      <c r="E19" s="133"/>
      <c r="F19" s="131" t="s">
        <v>204</v>
      </c>
      <c r="G19" s="132"/>
      <c r="H19" s="133"/>
      <c r="I19" s="137">
        <v>200</v>
      </c>
      <c r="J19" s="5"/>
      <c r="K19" s="5"/>
    </row>
    <row r="20" spans="1:11" ht="15" customHeight="1" x14ac:dyDescent="0.45">
      <c r="A20" s="5"/>
      <c r="B20" s="135" t="s">
        <v>225</v>
      </c>
      <c r="C20" s="131" t="s">
        <v>226</v>
      </c>
      <c r="D20" s="132"/>
      <c r="E20" s="133"/>
      <c r="F20" s="131" t="s">
        <v>225</v>
      </c>
      <c r="G20" s="132"/>
      <c r="H20" s="133"/>
      <c r="I20" s="137">
        <v>637.07000000000005</v>
      </c>
      <c r="J20" s="5"/>
      <c r="K20" s="5"/>
    </row>
    <row r="21" spans="1:11" ht="15" customHeight="1" x14ac:dyDescent="0.45">
      <c r="A21" s="5"/>
      <c r="B21" s="135" t="s">
        <v>225</v>
      </c>
      <c r="C21" s="131" t="s">
        <v>227</v>
      </c>
      <c r="D21" s="132"/>
      <c r="E21" s="133"/>
      <c r="F21" s="131" t="s">
        <v>228</v>
      </c>
      <c r="G21" s="132"/>
      <c r="H21" s="133"/>
      <c r="I21" s="137">
        <v>17680.27</v>
      </c>
      <c r="J21" s="5"/>
      <c r="K21" s="5"/>
    </row>
    <row r="22" spans="1:11" ht="15" customHeight="1" x14ac:dyDescent="0.45">
      <c r="A22" s="5"/>
      <c r="B22" s="135" t="s">
        <v>24</v>
      </c>
      <c r="C22" s="131" t="s">
        <v>229</v>
      </c>
      <c r="D22" s="132"/>
      <c r="E22" s="133"/>
      <c r="F22" s="131" t="s">
        <v>24</v>
      </c>
      <c r="G22" s="132"/>
      <c r="H22" s="133"/>
      <c r="I22" s="137">
        <v>4945.37</v>
      </c>
      <c r="J22" s="5"/>
      <c r="K22" s="5"/>
    </row>
    <row r="23" spans="1:11" ht="15" customHeight="1" x14ac:dyDescent="0.45">
      <c r="A23" s="5"/>
      <c r="B23" s="135" t="s">
        <v>230</v>
      </c>
      <c r="C23" s="138"/>
      <c r="D23" s="139"/>
      <c r="E23" s="140"/>
      <c r="F23" s="138"/>
      <c r="G23" s="139"/>
      <c r="H23" s="140"/>
      <c r="I23" s="141">
        <v>547728.78</v>
      </c>
      <c r="J23" s="5"/>
      <c r="K23" s="5"/>
    </row>
    <row r="24" spans="1:11" ht="14.45" customHeight="1" x14ac:dyDescent="0.45">
      <c r="A24" s="5"/>
      <c r="B24" s="135" t="s">
        <v>4</v>
      </c>
      <c r="C24" s="131"/>
      <c r="D24" s="132"/>
      <c r="E24" s="133"/>
      <c r="F24" s="131"/>
      <c r="G24" s="132"/>
      <c r="H24" s="133"/>
      <c r="I24" s="136" t="s">
        <v>4</v>
      </c>
      <c r="J24" s="5"/>
      <c r="K24" s="5"/>
    </row>
    <row r="25" spans="1:11" ht="15" customHeight="1" x14ac:dyDescent="0.45">
      <c r="A25" s="5"/>
      <c r="B25" s="130" t="s">
        <v>231</v>
      </c>
      <c r="C25" s="131"/>
      <c r="D25" s="132"/>
      <c r="E25" s="133"/>
      <c r="F25" s="131"/>
      <c r="G25" s="132"/>
      <c r="H25" s="133"/>
      <c r="I25" s="136" t="s">
        <v>4</v>
      </c>
      <c r="J25" s="5"/>
      <c r="K25" s="5"/>
    </row>
    <row r="26" spans="1:11" ht="15" customHeight="1" x14ac:dyDescent="0.45">
      <c r="A26" s="5"/>
      <c r="B26" s="135" t="s">
        <v>232</v>
      </c>
      <c r="C26" s="131" t="s">
        <v>233</v>
      </c>
      <c r="D26" s="132"/>
      <c r="E26" s="133"/>
      <c r="F26" s="131" t="s">
        <v>234</v>
      </c>
      <c r="G26" s="132"/>
      <c r="H26" s="133"/>
      <c r="I26" s="137">
        <v>17100</v>
      </c>
      <c r="J26" s="5"/>
      <c r="K26" s="5"/>
    </row>
    <row r="27" spans="1:11" ht="26" customHeight="1" x14ac:dyDescent="0.45">
      <c r="A27" s="5"/>
      <c r="B27" s="135" t="s">
        <v>235</v>
      </c>
      <c r="C27" s="131" t="s">
        <v>236</v>
      </c>
      <c r="D27" s="132"/>
      <c r="E27" s="133"/>
      <c r="F27" s="131" t="s">
        <v>237</v>
      </c>
      <c r="G27" s="132"/>
      <c r="H27" s="133"/>
      <c r="I27" s="137">
        <v>-855</v>
      </c>
      <c r="J27" s="5"/>
      <c r="K27" s="5"/>
    </row>
    <row r="28" spans="1:11" ht="15" customHeight="1" x14ac:dyDescent="0.45">
      <c r="A28" s="5"/>
      <c r="B28" s="135" t="s">
        <v>238</v>
      </c>
      <c r="C28" s="138"/>
      <c r="D28" s="139"/>
      <c r="E28" s="140"/>
      <c r="F28" s="138"/>
      <c r="G28" s="139"/>
      <c r="H28" s="140"/>
      <c r="I28" s="141">
        <v>16245</v>
      </c>
      <c r="J28" s="5"/>
      <c r="K28" s="5"/>
    </row>
    <row r="29" spans="1:11" ht="14.45" customHeight="1" x14ac:dyDescent="0.45">
      <c r="A29" s="5"/>
      <c r="B29" s="135" t="s">
        <v>4</v>
      </c>
      <c r="C29" s="131"/>
      <c r="D29" s="132"/>
      <c r="E29" s="133"/>
      <c r="F29" s="131"/>
      <c r="G29" s="132"/>
      <c r="H29" s="133"/>
      <c r="I29" s="136" t="s">
        <v>4</v>
      </c>
      <c r="J29" s="5"/>
      <c r="K29" s="5"/>
    </row>
    <row r="30" spans="1:11" ht="15" customHeight="1" x14ac:dyDescent="0.45">
      <c r="A30" s="5"/>
      <c r="B30" s="130" t="s">
        <v>26</v>
      </c>
      <c r="C30" s="131"/>
      <c r="D30" s="132"/>
      <c r="E30" s="133"/>
      <c r="F30" s="131"/>
      <c r="G30" s="132"/>
      <c r="H30" s="133"/>
      <c r="I30" s="136" t="s">
        <v>4</v>
      </c>
      <c r="J30" s="5"/>
      <c r="K30" s="5"/>
    </row>
    <row r="31" spans="1:11" ht="15" customHeight="1" x14ac:dyDescent="0.45">
      <c r="A31" s="5"/>
      <c r="B31" s="135" t="s">
        <v>239</v>
      </c>
      <c r="C31" s="131" t="s">
        <v>240</v>
      </c>
      <c r="D31" s="132"/>
      <c r="E31" s="133"/>
      <c r="F31" s="131" t="s">
        <v>239</v>
      </c>
      <c r="G31" s="132"/>
      <c r="H31" s="133"/>
      <c r="I31" s="137">
        <v>9300</v>
      </c>
      <c r="J31" s="5"/>
      <c r="K31" s="5"/>
    </row>
    <row r="32" spans="1:11" ht="15" customHeight="1" x14ac:dyDescent="0.45">
      <c r="A32" s="5"/>
      <c r="B32" s="135" t="s">
        <v>241</v>
      </c>
      <c r="C32" s="138"/>
      <c r="D32" s="139"/>
      <c r="E32" s="140"/>
      <c r="F32" s="138"/>
      <c r="G32" s="139"/>
      <c r="H32" s="140"/>
      <c r="I32" s="141">
        <v>9300</v>
      </c>
      <c r="J32" s="5"/>
      <c r="K32" s="5"/>
    </row>
    <row r="33" spans="1:11" ht="14.45" customHeight="1" x14ac:dyDescent="0.45">
      <c r="A33" s="5"/>
      <c r="B33" s="135" t="s">
        <v>4</v>
      </c>
      <c r="C33" s="131"/>
      <c r="D33" s="132"/>
      <c r="E33" s="133"/>
      <c r="F33" s="131"/>
      <c r="G33" s="132"/>
      <c r="H33" s="133"/>
      <c r="I33" s="136" t="s">
        <v>4</v>
      </c>
      <c r="J33" s="5"/>
      <c r="K33" s="5"/>
    </row>
    <row r="34" spans="1:11" ht="15" customHeight="1" x14ac:dyDescent="0.45">
      <c r="A34" s="5"/>
      <c r="B34" s="142" t="s">
        <v>242</v>
      </c>
      <c r="C34" s="143"/>
      <c r="D34" s="144"/>
      <c r="E34" s="145"/>
      <c r="F34" s="143"/>
      <c r="G34" s="144"/>
      <c r="H34" s="145"/>
      <c r="I34" s="146">
        <v>573273.78</v>
      </c>
      <c r="J34" s="5"/>
      <c r="K34" s="5"/>
    </row>
    <row r="35" spans="1:11" ht="14.45" customHeight="1" x14ac:dyDescent="0.45">
      <c r="A35" s="5"/>
      <c r="B35" s="135" t="s">
        <v>4</v>
      </c>
      <c r="C35" s="131"/>
      <c r="D35" s="132"/>
      <c r="E35" s="133"/>
      <c r="F35" s="131"/>
      <c r="G35" s="132"/>
      <c r="H35" s="133"/>
      <c r="I35" s="136" t="s">
        <v>4</v>
      </c>
      <c r="J35" s="5"/>
      <c r="K35" s="5"/>
    </row>
    <row r="36" spans="1:11" ht="15" customHeight="1" x14ac:dyDescent="0.45">
      <c r="A36" s="5"/>
      <c r="B36" s="130" t="s">
        <v>243</v>
      </c>
      <c r="C36" s="131"/>
      <c r="D36" s="132"/>
      <c r="E36" s="133"/>
      <c r="F36" s="131"/>
      <c r="G36" s="132"/>
      <c r="H36" s="133"/>
      <c r="I36" s="136" t="s">
        <v>4</v>
      </c>
      <c r="J36" s="5"/>
      <c r="K36" s="5"/>
    </row>
    <row r="37" spans="1:11" ht="14.45" customHeight="1" x14ac:dyDescent="0.45">
      <c r="A37" s="5"/>
      <c r="B37" s="135" t="s">
        <v>4</v>
      </c>
      <c r="C37" s="131"/>
      <c r="D37" s="132"/>
      <c r="E37" s="133"/>
      <c r="F37" s="131"/>
      <c r="G37" s="132"/>
      <c r="H37" s="133"/>
      <c r="I37" s="136" t="s">
        <v>4</v>
      </c>
      <c r="J37" s="5"/>
      <c r="K37" s="5"/>
    </row>
    <row r="38" spans="1:11" ht="15" customHeight="1" x14ac:dyDescent="0.45">
      <c r="A38" s="5"/>
      <c r="B38" s="130" t="s">
        <v>244</v>
      </c>
      <c r="C38" s="131"/>
      <c r="D38" s="132"/>
      <c r="E38" s="133"/>
      <c r="F38" s="131"/>
      <c r="G38" s="132"/>
      <c r="H38" s="133"/>
      <c r="I38" s="136" t="s">
        <v>4</v>
      </c>
      <c r="J38" s="5"/>
      <c r="K38" s="5"/>
    </row>
    <row r="39" spans="1:11" ht="15" customHeight="1" x14ac:dyDescent="0.45">
      <c r="A39" s="5"/>
      <c r="B39" s="135" t="s">
        <v>245</v>
      </c>
      <c r="C39" s="131" t="s">
        <v>246</v>
      </c>
      <c r="D39" s="132"/>
      <c r="E39" s="133"/>
      <c r="F39" s="131" t="s">
        <v>247</v>
      </c>
      <c r="G39" s="132"/>
      <c r="H39" s="133"/>
      <c r="I39" s="137">
        <v>11082.23</v>
      </c>
      <c r="J39" s="5"/>
      <c r="K39" s="5"/>
    </row>
    <row r="40" spans="1:11" ht="15" customHeight="1" x14ac:dyDescent="0.45">
      <c r="A40" s="5"/>
      <c r="B40" s="135" t="s">
        <v>245</v>
      </c>
      <c r="C40" s="131" t="s">
        <v>248</v>
      </c>
      <c r="D40" s="132"/>
      <c r="E40" s="133"/>
      <c r="F40" s="131" t="s">
        <v>202</v>
      </c>
      <c r="G40" s="132"/>
      <c r="H40" s="133"/>
      <c r="I40" s="137">
        <v>682.79</v>
      </c>
      <c r="J40" s="5"/>
      <c r="K40" s="5"/>
    </row>
    <row r="41" spans="1:11" ht="15" customHeight="1" x14ac:dyDescent="0.45">
      <c r="A41" s="5"/>
      <c r="B41" s="135" t="s">
        <v>245</v>
      </c>
      <c r="C41" s="131" t="s">
        <v>249</v>
      </c>
      <c r="D41" s="132"/>
      <c r="E41" s="133"/>
      <c r="F41" s="131" t="s">
        <v>250</v>
      </c>
      <c r="G41" s="132"/>
      <c r="H41" s="133"/>
      <c r="I41" s="137">
        <v>9.1999999999999993</v>
      </c>
      <c r="J41" s="5"/>
      <c r="K41" s="5"/>
    </row>
    <row r="42" spans="1:11" ht="26" customHeight="1" x14ac:dyDescent="0.45">
      <c r="A42" s="5"/>
      <c r="B42" s="135" t="s">
        <v>251</v>
      </c>
      <c r="C42" s="131" t="s">
        <v>205</v>
      </c>
      <c r="D42" s="132"/>
      <c r="E42" s="133"/>
      <c r="F42" s="131" t="s">
        <v>206</v>
      </c>
      <c r="G42" s="132"/>
      <c r="H42" s="133"/>
      <c r="I42" s="137">
        <v>3469.62</v>
      </c>
      <c r="J42" s="5"/>
      <c r="K42" s="5"/>
    </row>
    <row r="43" spans="1:11" ht="26" customHeight="1" x14ac:dyDescent="0.45">
      <c r="A43" s="5"/>
      <c r="B43" s="135" t="s">
        <v>251</v>
      </c>
      <c r="C43" s="131" t="s">
        <v>252</v>
      </c>
      <c r="D43" s="132"/>
      <c r="E43" s="133"/>
      <c r="F43" s="131" t="s">
        <v>253</v>
      </c>
      <c r="G43" s="132"/>
      <c r="H43" s="133"/>
      <c r="I43" s="137">
        <v>9</v>
      </c>
      <c r="J43" s="5"/>
      <c r="K43" s="5"/>
    </row>
    <row r="44" spans="1:11" ht="26" customHeight="1" x14ac:dyDescent="0.45">
      <c r="A44" s="5"/>
      <c r="B44" s="135" t="s">
        <v>251</v>
      </c>
      <c r="C44" s="131" t="s">
        <v>254</v>
      </c>
      <c r="D44" s="132"/>
      <c r="E44" s="133"/>
      <c r="F44" s="131" t="s">
        <v>255</v>
      </c>
      <c r="G44" s="132"/>
      <c r="H44" s="133"/>
      <c r="I44" s="137">
        <v>11823.57</v>
      </c>
      <c r="J44" s="5"/>
      <c r="K44" s="5"/>
    </row>
    <row r="45" spans="1:11" ht="15" customHeight="1" x14ac:dyDescent="0.45">
      <c r="A45" s="5"/>
      <c r="B45" s="135" t="s">
        <v>256</v>
      </c>
      <c r="C45" s="131" t="s">
        <v>257</v>
      </c>
      <c r="D45" s="132"/>
      <c r="E45" s="133"/>
      <c r="F45" s="131" t="s">
        <v>258</v>
      </c>
      <c r="G45" s="132"/>
      <c r="H45" s="133"/>
      <c r="I45" s="137">
        <v>6943.46</v>
      </c>
      <c r="J45" s="5"/>
      <c r="K45" s="5"/>
    </row>
    <row r="46" spans="1:11" ht="15" customHeight="1" x14ac:dyDescent="0.45">
      <c r="A46" s="5"/>
      <c r="B46" s="135" t="s">
        <v>30</v>
      </c>
      <c r="C46" s="131" t="s">
        <v>259</v>
      </c>
      <c r="D46" s="132"/>
      <c r="E46" s="133"/>
      <c r="F46" s="131" t="s">
        <v>30</v>
      </c>
      <c r="G46" s="132"/>
      <c r="H46" s="133"/>
      <c r="I46" s="137">
        <v>53991.77</v>
      </c>
      <c r="J46" s="5"/>
      <c r="K46" s="5"/>
    </row>
    <row r="47" spans="1:11" ht="15" customHeight="1" x14ac:dyDescent="0.45">
      <c r="A47" s="5"/>
      <c r="B47" s="135" t="s">
        <v>260</v>
      </c>
      <c r="C47" s="138"/>
      <c r="D47" s="139"/>
      <c r="E47" s="140"/>
      <c r="F47" s="138"/>
      <c r="G47" s="139"/>
      <c r="H47" s="140"/>
      <c r="I47" s="141">
        <v>88011.64</v>
      </c>
      <c r="J47" s="5"/>
      <c r="K47" s="5"/>
    </row>
    <row r="48" spans="1:11" ht="14.45" customHeight="1" x14ac:dyDescent="0.45">
      <c r="A48" s="5"/>
      <c r="B48" s="135" t="s">
        <v>4</v>
      </c>
      <c r="C48" s="131"/>
      <c r="D48" s="132"/>
      <c r="E48" s="133"/>
      <c r="F48" s="131"/>
      <c r="G48" s="132"/>
      <c r="H48" s="133"/>
      <c r="I48" s="136" t="s">
        <v>4</v>
      </c>
      <c r="J48" s="5"/>
      <c r="K48" s="5"/>
    </row>
    <row r="49" spans="1:11" ht="15" customHeight="1" x14ac:dyDescent="0.45">
      <c r="A49" s="5"/>
      <c r="B49" s="130" t="s">
        <v>261</v>
      </c>
      <c r="C49" s="131"/>
      <c r="D49" s="132"/>
      <c r="E49" s="133"/>
      <c r="F49" s="131"/>
      <c r="G49" s="132"/>
      <c r="H49" s="133"/>
      <c r="I49" s="136" t="s">
        <v>4</v>
      </c>
      <c r="J49" s="5"/>
      <c r="K49" s="5"/>
    </row>
    <row r="50" spans="1:11" ht="15" customHeight="1" x14ac:dyDescent="0.45">
      <c r="A50" s="5"/>
      <c r="B50" s="135" t="s">
        <v>262</v>
      </c>
      <c r="C50" s="131" t="s">
        <v>263</v>
      </c>
      <c r="D50" s="132"/>
      <c r="E50" s="133"/>
      <c r="F50" s="131" t="s">
        <v>264</v>
      </c>
      <c r="G50" s="132"/>
      <c r="H50" s="133"/>
      <c r="I50" s="137">
        <v>62512</v>
      </c>
      <c r="J50" s="5"/>
      <c r="K50" s="5"/>
    </row>
    <row r="51" spans="1:11" ht="15" customHeight="1" x14ac:dyDescent="0.45">
      <c r="A51" s="5"/>
      <c r="B51" s="135" t="s">
        <v>265</v>
      </c>
      <c r="C51" s="138"/>
      <c r="D51" s="139"/>
      <c r="E51" s="140"/>
      <c r="F51" s="138"/>
      <c r="G51" s="139"/>
      <c r="H51" s="140"/>
      <c r="I51" s="141">
        <v>62512</v>
      </c>
      <c r="J51" s="5"/>
      <c r="K51" s="5"/>
    </row>
    <row r="52" spans="1:11" ht="14.45" customHeight="1" x14ac:dyDescent="0.45">
      <c r="A52" s="5"/>
      <c r="B52" s="135" t="s">
        <v>4</v>
      </c>
      <c r="C52" s="131"/>
      <c r="D52" s="132"/>
      <c r="E52" s="133"/>
      <c r="F52" s="131"/>
      <c r="G52" s="132"/>
      <c r="H52" s="133"/>
      <c r="I52" s="136" t="s">
        <v>4</v>
      </c>
      <c r="J52" s="5"/>
      <c r="K52" s="5"/>
    </row>
    <row r="53" spans="1:11" ht="15" customHeight="1" x14ac:dyDescent="0.45">
      <c r="A53" s="5"/>
      <c r="B53" s="130" t="s">
        <v>266</v>
      </c>
      <c r="C53" s="138"/>
      <c r="D53" s="139"/>
      <c r="E53" s="140"/>
      <c r="F53" s="138"/>
      <c r="G53" s="139"/>
      <c r="H53" s="140"/>
      <c r="I53" s="141">
        <v>150523.64000000001</v>
      </c>
      <c r="J53" s="5"/>
      <c r="K53" s="5"/>
    </row>
    <row r="54" spans="1:11" ht="14.45" customHeight="1" x14ac:dyDescent="0.45">
      <c r="A54" s="5"/>
      <c r="B54" s="135" t="s">
        <v>4</v>
      </c>
      <c r="C54" s="131"/>
      <c r="D54" s="132"/>
      <c r="E54" s="133"/>
      <c r="F54" s="131"/>
      <c r="G54" s="132"/>
      <c r="H54" s="133"/>
      <c r="I54" s="136" t="s">
        <v>4</v>
      </c>
      <c r="J54" s="5"/>
      <c r="K54" s="5"/>
    </row>
    <row r="55" spans="1:11" ht="15" customHeight="1" x14ac:dyDescent="0.45">
      <c r="A55" s="5"/>
      <c r="B55" s="130" t="s">
        <v>267</v>
      </c>
      <c r="C55" s="131"/>
      <c r="D55" s="132"/>
      <c r="E55" s="133"/>
      <c r="F55" s="131"/>
      <c r="G55" s="132"/>
      <c r="H55" s="133"/>
      <c r="I55" s="136" t="s">
        <v>4</v>
      </c>
      <c r="J55" s="5"/>
      <c r="K55" s="5"/>
    </row>
    <row r="56" spans="1:11" ht="26" customHeight="1" x14ac:dyDescent="0.45">
      <c r="A56" s="5"/>
      <c r="B56" s="135" t="s">
        <v>268</v>
      </c>
      <c r="C56" s="131" t="s">
        <v>269</v>
      </c>
      <c r="D56" s="132"/>
      <c r="E56" s="133"/>
      <c r="F56" s="131" t="s">
        <v>270</v>
      </c>
      <c r="G56" s="132"/>
      <c r="H56" s="133"/>
      <c r="I56" s="137">
        <v>1152</v>
      </c>
      <c r="J56" s="5"/>
      <c r="K56" s="5"/>
    </row>
    <row r="57" spans="1:11" ht="15" customHeight="1" x14ac:dyDescent="0.45">
      <c r="A57" s="5"/>
      <c r="B57" s="135" t="s">
        <v>268</v>
      </c>
      <c r="C57" s="131" t="s">
        <v>271</v>
      </c>
      <c r="D57" s="132"/>
      <c r="E57" s="133"/>
      <c r="F57" s="131" t="s">
        <v>272</v>
      </c>
      <c r="G57" s="132"/>
      <c r="H57" s="133"/>
      <c r="I57" s="137">
        <v>2641.05</v>
      </c>
      <c r="J57" s="5"/>
      <c r="K57" s="5"/>
    </row>
    <row r="58" spans="1:11" ht="15" customHeight="1" x14ac:dyDescent="0.45">
      <c r="A58" s="5"/>
      <c r="B58" s="135" t="s">
        <v>273</v>
      </c>
      <c r="C58" s="131" t="s">
        <v>274</v>
      </c>
      <c r="D58" s="132"/>
      <c r="E58" s="133"/>
      <c r="F58" s="131" t="s">
        <v>275</v>
      </c>
      <c r="G58" s="132"/>
      <c r="H58" s="133"/>
      <c r="I58" s="137">
        <v>580556.34</v>
      </c>
      <c r="J58" s="5"/>
      <c r="K58" s="5"/>
    </row>
    <row r="59" spans="1:11" ht="15" customHeight="1" x14ac:dyDescent="0.45">
      <c r="A59" s="5"/>
      <c r="B59" s="135" t="s">
        <v>276</v>
      </c>
      <c r="C59" s="131"/>
      <c r="D59" s="132"/>
      <c r="E59" s="133"/>
      <c r="F59" s="131"/>
      <c r="G59" s="132"/>
      <c r="H59" s="133"/>
      <c r="I59" s="137">
        <v>-161599.25</v>
      </c>
      <c r="J59" s="5"/>
      <c r="K59" s="5"/>
    </row>
    <row r="60" spans="1:11" ht="15" customHeight="1" x14ac:dyDescent="0.45">
      <c r="A60" s="5"/>
      <c r="B60" s="135" t="s">
        <v>277</v>
      </c>
      <c r="C60" s="131"/>
      <c r="D60" s="132"/>
      <c r="E60" s="133"/>
      <c r="F60" s="131"/>
      <c r="G60" s="132"/>
      <c r="H60" s="133"/>
      <c r="I60" s="141">
        <v>422750.14</v>
      </c>
      <c r="J60" s="5"/>
      <c r="K60" s="5"/>
    </row>
    <row r="61" spans="1:11" ht="14.45" customHeight="1" x14ac:dyDescent="0.45">
      <c r="A61" s="5"/>
      <c r="B61" s="135" t="s">
        <v>4</v>
      </c>
      <c r="C61" s="131"/>
      <c r="D61" s="132"/>
      <c r="E61" s="133"/>
      <c r="F61" s="131"/>
      <c r="G61" s="132"/>
      <c r="H61" s="133"/>
      <c r="I61" s="136" t="s">
        <v>4</v>
      </c>
      <c r="J61" s="5"/>
      <c r="K61" s="5"/>
    </row>
    <row r="62" spans="1:11" ht="15" customHeight="1" x14ac:dyDescent="0.45">
      <c r="A62" s="5"/>
      <c r="B62" s="142" t="s">
        <v>278</v>
      </c>
      <c r="C62" s="147"/>
      <c r="D62" s="148"/>
      <c r="E62" s="149"/>
      <c r="F62" s="147"/>
      <c r="G62" s="148"/>
      <c r="H62" s="149"/>
      <c r="I62" s="146">
        <v>573273.78</v>
      </c>
      <c r="J62" s="5"/>
      <c r="K62" s="5"/>
    </row>
  </sheetData>
  <pageMargins left="0.20000000298023199" right="0.20000000298023199" top="0.20000000298023199" bottom="0.20000000298023199" header="0" footer="0"/>
  <pageSetup scale="71" orientation="portrait" r:id="rId1"/>
  <headerFooter>
    <oddFooter>&amp;L&amp;"Verdana"&amp;9 Report run at 4/17/2020 2:46:47 PM&amp;R&amp;"Verdana"&amp;9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26"/>
  <sheetViews>
    <sheetView zoomScale="80" zoomScaleNormal="80" workbookViewId="0">
      <pane xSplit="2" ySplit="6" topLeftCell="C72" activePane="bottomRight" state="frozen"/>
      <selection pane="topRight" activeCell="C1" sqref="C1"/>
      <selection pane="bottomLeft" activeCell="A7" sqref="A7"/>
      <selection pane="bottomRight" activeCell="O119" sqref="O119"/>
    </sheetView>
  </sheetViews>
  <sheetFormatPr defaultColWidth="9.1328125" defaultRowHeight="14.25" x14ac:dyDescent="0.45"/>
  <cols>
    <col min="1" max="1" width="13.33203125" style="2" customWidth="1"/>
    <col min="2" max="2" width="15.46484375" style="2" customWidth="1"/>
    <col min="3" max="3" width="40.46484375" style="2" customWidth="1"/>
    <col min="4" max="4" width="4.86328125" style="2" customWidth="1"/>
    <col min="5" max="13" width="12.86328125" style="2" customWidth="1"/>
    <col min="14" max="14" width="12.86328125" style="111" customWidth="1"/>
    <col min="15" max="17" width="12.86328125" style="2" customWidth="1"/>
    <col min="18" max="18" width="6.1328125" style="2" customWidth="1"/>
    <col min="19" max="19" width="20.86328125" style="2" hidden="1" customWidth="1"/>
    <col min="20" max="20" width="17.86328125" style="2" hidden="1" customWidth="1"/>
    <col min="21" max="21" width="9.1328125" style="2" hidden="1" customWidth="1"/>
    <col min="22" max="22" width="11.86328125" style="2" hidden="1" customWidth="1"/>
    <col min="23" max="24" width="9.1328125" style="2" hidden="1" customWidth="1"/>
    <col min="25" max="25" width="12.86328125" style="2" hidden="1" customWidth="1"/>
    <col min="26" max="27" width="9.1328125" style="2" hidden="1" customWidth="1"/>
    <col min="28" max="28" width="12.33203125" style="2" hidden="1" customWidth="1"/>
    <col min="29" max="29" width="41.1328125" style="2" hidden="1" customWidth="1"/>
    <col min="30" max="30" width="9.86328125" style="61" hidden="1" customWidth="1"/>
    <col min="31" max="31" width="10" style="61" hidden="1" customWidth="1"/>
    <col min="32" max="32" width="10.86328125" style="2" hidden="1" customWidth="1"/>
    <col min="33" max="16384" width="9.1328125" style="2"/>
  </cols>
  <sheetData>
    <row r="1" spans="1:31" ht="24.75" x14ac:dyDescent="0.45">
      <c r="A1" s="177"/>
      <c r="B1" s="177"/>
      <c r="C1" s="1"/>
      <c r="D1" s="220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31" ht="8.2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4"/>
      <c r="O2" s="3"/>
      <c r="P2" s="3"/>
      <c r="Q2" s="3"/>
      <c r="R2" s="3"/>
      <c r="S2" s="3"/>
      <c r="Y2" s="3"/>
    </row>
    <row r="3" spans="1:31" ht="17.649999999999999" x14ac:dyDescent="0.45">
      <c r="A3" s="179" t="s">
        <v>1</v>
      </c>
      <c r="B3" s="179"/>
      <c r="C3" s="179"/>
      <c r="D3" s="179"/>
      <c r="E3" s="179"/>
      <c r="F3" s="179"/>
      <c r="G3" s="3"/>
      <c r="H3" s="3"/>
      <c r="I3" s="3"/>
      <c r="J3" s="3"/>
      <c r="K3" s="3"/>
      <c r="L3" s="3"/>
      <c r="M3" s="3"/>
      <c r="N3" s="94"/>
      <c r="O3" s="3"/>
      <c r="P3" s="3"/>
      <c r="Q3" s="3"/>
      <c r="R3" s="3"/>
      <c r="S3" s="3"/>
      <c r="Y3" s="3"/>
      <c r="AB3" s="162">
        <v>43966</v>
      </c>
    </row>
    <row r="4" spans="1:31" ht="4.5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4"/>
      <c r="O4" s="3"/>
      <c r="P4" s="3"/>
      <c r="Q4" s="3"/>
      <c r="R4" s="3"/>
      <c r="S4" s="3"/>
      <c r="Y4" s="3"/>
    </row>
    <row r="5" spans="1:31" x14ac:dyDescent="0.45">
      <c r="A5" s="4" t="s">
        <v>4</v>
      </c>
      <c r="B5" s="211"/>
      <c r="C5" s="212"/>
      <c r="D5" s="213"/>
      <c r="E5" s="63" t="s">
        <v>6</v>
      </c>
      <c r="F5" s="64" t="s">
        <v>7</v>
      </c>
      <c r="G5" s="65" t="s">
        <v>8</v>
      </c>
      <c r="H5" s="63" t="s">
        <v>9</v>
      </c>
      <c r="I5" s="63" t="s">
        <v>10</v>
      </c>
      <c r="J5" s="63" t="s">
        <v>11</v>
      </c>
      <c r="K5" s="63" t="s">
        <v>12</v>
      </c>
      <c r="L5" s="63" t="s">
        <v>13</v>
      </c>
      <c r="M5" s="63" t="s">
        <v>14</v>
      </c>
      <c r="N5" s="95" t="s">
        <v>15</v>
      </c>
      <c r="O5" s="63" t="s">
        <v>16</v>
      </c>
      <c r="P5" s="63" t="s">
        <v>17</v>
      </c>
      <c r="Q5" s="5"/>
      <c r="Y5" s="5"/>
      <c r="AB5" s="161" t="s">
        <v>384</v>
      </c>
    </row>
    <row r="6" spans="1:31" ht="22.9" thickBot="1" x14ac:dyDescent="0.5">
      <c r="A6" s="18"/>
      <c r="B6" s="22" t="s">
        <v>46</v>
      </c>
      <c r="C6" s="23" t="s">
        <v>47</v>
      </c>
      <c r="D6" s="24"/>
      <c r="E6" s="25" t="s">
        <v>2</v>
      </c>
      <c r="F6" s="26" t="s">
        <v>2</v>
      </c>
      <c r="G6" s="26" t="s">
        <v>2</v>
      </c>
      <c r="H6" s="26" t="s">
        <v>2</v>
      </c>
      <c r="I6" s="25" t="s">
        <v>2</v>
      </c>
      <c r="J6" s="25" t="s">
        <v>2</v>
      </c>
      <c r="K6" s="27" t="s">
        <v>2</v>
      </c>
      <c r="L6" s="27" t="s">
        <v>2</v>
      </c>
      <c r="M6" s="27" t="s">
        <v>2</v>
      </c>
      <c r="N6" s="96" t="s">
        <v>2</v>
      </c>
      <c r="O6" s="27" t="s">
        <v>196</v>
      </c>
      <c r="P6" s="27" t="s">
        <v>196</v>
      </c>
      <c r="Q6" s="57" t="s">
        <v>197</v>
      </c>
      <c r="R6" s="5"/>
      <c r="S6" s="164" t="s">
        <v>386</v>
      </c>
      <c r="X6" s="27" t="s">
        <v>3</v>
      </c>
      <c r="Y6" s="57" t="s">
        <v>197</v>
      </c>
      <c r="AB6" s="163" t="s">
        <v>385</v>
      </c>
      <c r="AD6" s="170" t="s">
        <v>16</v>
      </c>
      <c r="AE6" s="170" t="s">
        <v>17</v>
      </c>
    </row>
    <row r="7" spans="1:31" ht="14.65" thickTop="1" x14ac:dyDescent="0.45">
      <c r="A7" s="19"/>
      <c r="B7" s="28" t="s">
        <v>48</v>
      </c>
      <c r="C7" s="29" t="s">
        <v>49</v>
      </c>
      <c r="D7" s="30"/>
      <c r="E7" s="31"/>
      <c r="F7" s="32">
        <v>39934</v>
      </c>
      <c r="G7" s="32">
        <v>39934</v>
      </c>
      <c r="H7" s="32">
        <v>71881</v>
      </c>
      <c r="I7" s="33">
        <v>71881</v>
      </c>
      <c r="J7" s="32">
        <v>71881</v>
      </c>
      <c r="K7" s="32">
        <v>71881</v>
      </c>
      <c r="L7" s="52">
        <v>71881</v>
      </c>
      <c r="M7" s="34">
        <v>32567</v>
      </c>
      <c r="N7" s="97">
        <v>32567</v>
      </c>
      <c r="O7" s="34">
        <v>49132.205000000016</v>
      </c>
      <c r="P7" s="34">
        <v>49132.205000000016</v>
      </c>
      <c r="Q7" s="58">
        <f>SUM(E7:P7)</f>
        <v>602671.41000000015</v>
      </c>
      <c r="R7" s="5"/>
      <c r="S7" s="62">
        <f>SUM(E7:N7)</f>
        <v>504407</v>
      </c>
      <c r="T7" s="61">
        <f>SUM(E7:P7)-Q7</f>
        <v>0</v>
      </c>
      <c r="U7" s="2">
        <v>6096.9199999999255</v>
      </c>
      <c r="V7" s="60">
        <f>+P7-U7</f>
        <v>43035.285000000091</v>
      </c>
      <c r="X7" s="34">
        <v>51176.97</v>
      </c>
      <c r="Y7" s="70">
        <v>499450.9</v>
      </c>
      <c r="Z7" s="60">
        <f>+Y7-Q7</f>
        <v>-103220.51000000013</v>
      </c>
      <c r="AB7" s="61">
        <v>602671.41</v>
      </c>
      <c r="AC7" s="165" t="s">
        <v>48</v>
      </c>
      <c r="AD7" s="61">
        <f>+(AB7-S7)/2</f>
        <v>49132.205000000016</v>
      </c>
      <c r="AE7" s="61">
        <f>+AB7-S7-AD7</f>
        <v>49132.205000000016</v>
      </c>
    </row>
    <row r="8" spans="1:31" x14ac:dyDescent="0.45">
      <c r="A8" s="19"/>
      <c r="B8" s="28" t="s">
        <v>50</v>
      </c>
      <c r="C8" s="29" t="s">
        <v>51</v>
      </c>
      <c r="D8" s="30"/>
      <c r="E8" s="31"/>
      <c r="F8" s="35"/>
      <c r="G8" s="35"/>
      <c r="H8" s="32">
        <v>4996</v>
      </c>
      <c r="I8" s="31"/>
      <c r="J8" s="32"/>
      <c r="K8" s="32">
        <v>4995</v>
      </c>
      <c r="L8" s="53"/>
      <c r="M8" s="34">
        <v>0</v>
      </c>
      <c r="N8" s="97">
        <v>1360</v>
      </c>
      <c r="O8" s="36">
        <v>-1882</v>
      </c>
      <c r="P8" s="34">
        <v>-1882</v>
      </c>
      <c r="Q8" s="58">
        <f t="shared" ref="Q8:Q29" si="0">SUM(E8:P8)</f>
        <v>7587</v>
      </c>
      <c r="R8" s="5"/>
      <c r="S8" s="62">
        <f>SUM(E8:N8)</f>
        <v>11351</v>
      </c>
      <c r="T8" s="61">
        <f t="shared" ref="T8:T75" si="1">SUM(E8:P8)-Q8</f>
        <v>0</v>
      </c>
      <c r="U8" s="2">
        <v>0</v>
      </c>
      <c r="V8" s="60">
        <f t="shared" ref="V8:V31" si="2">+P8-U8</f>
        <v>-1882</v>
      </c>
      <c r="X8" s="34">
        <v>1328</v>
      </c>
      <c r="Y8" s="70">
        <v>153295.66</v>
      </c>
      <c r="Z8" s="60">
        <f>+Y8-Q8</f>
        <v>145708.66</v>
      </c>
      <c r="AB8" s="61">
        <v>7587</v>
      </c>
      <c r="AC8" s="165" t="s">
        <v>50</v>
      </c>
      <c r="AD8" s="61">
        <f t="shared" ref="AD8:AD10" si="3">+(AB8-S8)/2</f>
        <v>-1882</v>
      </c>
      <c r="AE8" s="61">
        <f t="shared" ref="AE8:AE10" si="4">+AB8-S8-AD8</f>
        <v>-1882</v>
      </c>
    </row>
    <row r="9" spans="1:31" x14ac:dyDescent="0.45">
      <c r="A9" s="19"/>
      <c r="B9" s="75" t="s">
        <v>285</v>
      </c>
      <c r="C9" s="29" t="s">
        <v>286</v>
      </c>
      <c r="D9" s="30"/>
      <c r="E9" s="31"/>
      <c r="F9" s="35"/>
      <c r="G9" s="35"/>
      <c r="H9" s="32"/>
      <c r="I9" s="31"/>
      <c r="J9" s="32"/>
      <c r="K9" s="32"/>
      <c r="L9" s="53"/>
      <c r="M9" s="34">
        <v>-1932</v>
      </c>
      <c r="N9" s="98">
        <v>-1682</v>
      </c>
      <c r="O9" s="36">
        <v>1807</v>
      </c>
      <c r="P9" s="34">
        <v>1807</v>
      </c>
      <c r="Q9" s="58"/>
      <c r="R9" s="5"/>
      <c r="S9" s="62">
        <f>SUM(E9:N9)</f>
        <v>-3614</v>
      </c>
      <c r="T9" s="61"/>
      <c r="V9" s="60"/>
      <c r="X9" s="34"/>
      <c r="Y9" s="70"/>
      <c r="Z9" s="60">
        <f t="shared" ref="Z9:Z74" si="5">+Y9-Q9</f>
        <v>0</v>
      </c>
      <c r="AB9" s="61">
        <v>0</v>
      </c>
      <c r="AC9" s="165" t="s">
        <v>285</v>
      </c>
      <c r="AD9" s="61">
        <f t="shared" si="3"/>
        <v>1807</v>
      </c>
      <c r="AE9" s="61">
        <f t="shared" si="4"/>
        <v>1807</v>
      </c>
    </row>
    <row r="10" spans="1:31" ht="22.5" x14ac:dyDescent="0.45">
      <c r="A10" s="19"/>
      <c r="B10" s="28" t="s">
        <v>52</v>
      </c>
      <c r="C10" s="29" t="s">
        <v>53</v>
      </c>
      <c r="D10" s="30"/>
      <c r="E10" s="33">
        <v>15250</v>
      </c>
      <c r="F10" s="32">
        <v>34491.379999999997</v>
      </c>
      <c r="G10" s="32">
        <v>20333</v>
      </c>
      <c r="H10" s="32">
        <v>20333</v>
      </c>
      <c r="I10" s="33">
        <v>20333</v>
      </c>
      <c r="J10" s="32">
        <v>20333</v>
      </c>
      <c r="K10" s="32">
        <v>20332.5</v>
      </c>
      <c r="L10" s="54">
        <v>35582.5</v>
      </c>
      <c r="M10" s="34">
        <v>0</v>
      </c>
      <c r="N10" s="160">
        <v>-1004.11</v>
      </c>
      <c r="O10" s="34">
        <v>5839.1599999999889</v>
      </c>
      <c r="P10" s="34">
        <v>5839.1599999999889</v>
      </c>
      <c r="Q10" s="58">
        <f t="shared" si="0"/>
        <v>197662.58999999997</v>
      </c>
      <c r="R10" s="5"/>
      <c r="S10" s="62">
        <f t="shared" ref="S10:S74" si="6">SUM(E10:N10)</f>
        <v>185984.27000000002</v>
      </c>
      <c r="T10" s="61">
        <f t="shared" si="1"/>
        <v>0</v>
      </c>
      <c r="U10" s="2">
        <v>0.24000000004889444</v>
      </c>
      <c r="V10" s="60">
        <f t="shared" si="2"/>
        <v>5838.91999999994</v>
      </c>
      <c r="X10" s="36"/>
      <c r="Y10" s="70">
        <v>202697.95</v>
      </c>
      <c r="Z10" s="60">
        <f t="shared" si="5"/>
        <v>5035.3600000000442</v>
      </c>
      <c r="AB10" s="61">
        <v>197662.59</v>
      </c>
      <c r="AC10" s="165" t="s">
        <v>52</v>
      </c>
      <c r="AD10" s="61">
        <f t="shared" si="3"/>
        <v>5839.1599999999889</v>
      </c>
      <c r="AE10" s="61">
        <f t="shared" si="4"/>
        <v>5839.1599999999889</v>
      </c>
    </row>
    <row r="11" spans="1:31" x14ac:dyDescent="0.45">
      <c r="A11" s="19"/>
      <c r="B11" s="37" t="s">
        <v>54</v>
      </c>
      <c r="C11" s="38"/>
      <c r="D11" s="39"/>
      <c r="E11" s="40">
        <v>15250</v>
      </c>
      <c r="F11" s="41">
        <v>74425.38</v>
      </c>
      <c r="G11" s="41">
        <v>60267</v>
      </c>
      <c r="H11" s="41">
        <v>97210</v>
      </c>
      <c r="I11" s="40">
        <v>92214</v>
      </c>
      <c r="J11" s="41">
        <v>92214</v>
      </c>
      <c r="K11" s="41">
        <v>97208.5</v>
      </c>
      <c r="L11" s="55">
        <v>107463.5</v>
      </c>
      <c r="M11" s="55">
        <v>30635</v>
      </c>
      <c r="N11" s="99">
        <f>SUM(N7:N10)</f>
        <v>31240.89</v>
      </c>
      <c r="O11" s="55">
        <f>SUM(O7:O10)</f>
        <v>54896.365000000005</v>
      </c>
      <c r="P11" s="55">
        <f>SUM(P7:P10)</f>
        <v>54896.365000000005</v>
      </c>
      <c r="Q11" s="59">
        <f>SUM(Q7:Q10)</f>
        <v>807921.00000000012</v>
      </c>
      <c r="R11" s="5"/>
      <c r="S11" s="62">
        <f t="shared" si="6"/>
        <v>698128.27</v>
      </c>
      <c r="T11" s="61">
        <f t="shared" si="1"/>
        <v>0</v>
      </c>
      <c r="U11" s="2">
        <v>6097.1600000000326</v>
      </c>
      <c r="V11" s="60">
        <f t="shared" si="2"/>
        <v>48799.204999999973</v>
      </c>
      <c r="X11" s="42">
        <v>52504.97</v>
      </c>
      <c r="Y11" s="70">
        <v>855444.51</v>
      </c>
      <c r="Z11" s="60">
        <f t="shared" si="5"/>
        <v>47523.509999999893</v>
      </c>
      <c r="AB11" s="168">
        <v>807921</v>
      </c>
      <c r="AC11" s="166" t="s">
        <v>54</v>
      </c>
    </row>
    <row r="12" spans="1:31" x14ac:dyDescent="0.45">
      <c r="A12" s="19"/>
      <c r="B12" s="28" t="s">
        <v>55</v>
      </c>
      <c r="C12" s="29" t="s">
        <v>56</v>
      </c>
      <c r="D12" s="30"/>
      <c r="E12" s="33">
        <v>1215.3499999999999</v>
      </c>
      <c r="F12" s="32">
        <v>2458.92</v>
      </c>
      <c r="G12" s="32">
        <v>1633.01</v>
      </c>
      <c r="H12" s="32">
        <v>1633.01</v>
      </c>
      <c r="I12" s="33">
        <v>1633.01</v>
      </c>
      <c r="J12" s="32">
        <v>1633.01</v>
      </c>
      <c r="K12" s="32">
        <v>1633.01</v>
      </c>
      <c r="L12" s="54">
        <v>2857.76</v>
      </c>
      <c r="M12" s="34">
        <v>0</v>
      </c>
      <c r="N12" s="97">
        <v>0</v>
      </c>
      <c r="O12" s="34">
        <v>1165.9299999999994</v>
      </c>
      <c r="P12" s="34">
        <v>1165.9299999999994</v>
      </c>
      <c r="Q12" s="58">
        <f t="shared" si="0"/>
        <v>17028.939999999999</v>
      </c>
      <c r="R12" s="5"/>
      <c r="S12" s="62">
        <f t="shared" si="6"/>
        <v>14697.08</v>
      </c>
      <c r="T12" s="61">
        <f t="shared" si="1"/>
        <v>0</v>
      </c>
      <c r="U12" s="2">
        <v>2938.6699999999983</v>
      </c>
      <c r="V12" s="60">
        <f t="shared" si="2"/>
        <v>-1772.7399999999989</v>
      </c>
      <c r="X12" s="34">
        <v>2743.55</v>
      </c>
      <c r="Y12" s="70">
        <v>16547.14</v>
      </c>
      <c r="Z12" s="60">
        <f t="shared" si="5"/>
        <v>-481.79999999999927</v>
      </c>
      <c r="AB12" s="61">
        <v>17028.939999999999</v>
      </c>
      <c r="AC12" s="165" t="s">
        <v>55</v>
      </c>
      <c r="AD12" s="61">
        <f t="shared" ref="AD12:AD16" si="7">+(AB12-S12)/2</f>
        <v>1165.9299999999994</v>
      </c>
      <c r="AE12" s="61">
        <f t="shared" ref="AE12:AE16" si="8">+AB12-S12-AD12</f>
        <v>1165.9299999999994</v>
      </c>
    </row>
    <row r="13" spans="1:31" x14ac:dyDescent="0.45">
      <c r="A13" s="19"/>
      <c r="B13" s="28" t="s">
        <v>57</v>
      </c>
      <c r="C13" s="29" t="s">
        <v>199</v>
      </c>
      <c r="D13" s="30"/>
      <c r="E13" s="31"/>
      <c r="F13" s="35"/>
      <c r="G13" s="35"/>
      <c r="H13" s="35"/>
      <c r="I13" s="31"/>
      <c r="J13" s="35"/>
      <c r="K13" s="35"/>
      <c r="L13" s="54">
        <v>0</v>
      </c>
      <c r="M13" s="36"/>
      <c r="N13" s="97"/>
      <c r="O13" s="36">
        <v>40748.879000000001</v>
      </c>
      <c r="P13" s="34">
        <v>40748.879000000001</v>
      </c>
      <c r="Q13" s="58">
        <f t="shared" si="0"/>
        <v>81497.758000000002</v>
      </c>
      <c r="R13" s="5"/>
      <c r="S13" s="62">
        <f t="shared" si="6"/>
        <v>0</v>
      </c>
      <c r="T13" s="61">
        <f t="shared" si="1"/>
        <v>0</v>
      </c>
      <c r="U13" s="2">
        <v>0</v>
      </c>
      <c r="V13" s="60">
        <f t="shared" si="2"/>
        <v>40748.879000000001</v>
      </c>
      <c r="X13" s="34">
        <v>40748.870000000003</v>
      </c>
      <c r="Y13" s="70">
        <v>81497.75</v>
      </c>
      <c r="Z13" s="60">
        <f t="shared" si="5"/>
        <v>-8.0000000016298145E-3</v>
      </c>
      <c r="AB13" s="61">
        <v>81497.758000000002</v>
      </c>
      <c r="AC13" s="165" t="s">
        <v>57</v>
      </c>
      <c r="AD13" s="61">
        <f t="shared" si="7"/>
        <v>40748.879000000001</v>
      </c>
      <c r="AE13" s="61">
        <f t="shared" si="8"/>
        <v>40748.879000000001</v>
      </c>
    </row>
    <row r="14" spans="1:31" x14ac:dyDescent="0.45">
      <c r="A14" s="19"/>
      <c r="B14" s="28" t="s">
        <v>58</v>
      </c>
      <c r="C14" s="29" t="s">
        <v>59</v>
      </c>
      <c r="D14" s="30"/>
      <c r="E14" s="31"/>
      <c r="F14" s="35"/>
      <c r="G14" s="35"/>
      <c r="H14" s="35"/>
      <c r="I14" s="31"/>
      <c r="J14" s="35"/>
      <c r="K14" s="35">
        <v>29858.1</v>
      </c>
      <c r="L14" s="53">
        <v>1780.9</v>
      </c>
      <c r="M14" s="36"/>
      <c r="N14" s="97">
        <v>32020</v>
      </c>
      <c r="O14" s="34">
        <v>0</v>
      </c>
      <c r="P14" s="34">
        <v>0</v>
      </c>
      <c r="Q14" s="58">
        <f t="shared" si="0"/>
        <v>63659</v>
      </c>
      <c r="R14" s="5"/>
      <c r="S14" s="62">
        <f t="shared" si="6"/>
        <v>63659</v>
      </c>
      <c r="T14" s="61">
        <f t="shared" si="1"/>
        <v>0</v>
      </c>
      <c r="U14" s="2">
        <v>0</v>
      </c>
      <c r="V14" s="60">
        <f t="shared" si="2"/>
        <v>0</v>
      </c>
      <c r="X14" s="34">
        <v>32860.82</v>
      </c>
      <c r="Y14" s="70">
        <v>46071.76</v>
      </c>
      <c r="Z14" s="60">
        <f t="shared" si="5"/>
        <v>-17587.239999999998</v>
      </c>
      <c r="AB14" s="61">
        <v>63659</v>
      </c>
      <c r="AC14" s="165" t="s">
        <v>58</v>
      </c>
      <c r="AD14" s="61">
        <f t="shared" si="7"/>
        <v>0</v>
      </c>
      <c r="AE14" s="61">
        <f t="shared" si="8"/>
        <v>0</v>
      </c>
    </row>
    <row r="15" spans="1:31" x14ac:dyDescent="0.45">
      <c r="A15" s="19"/>
      <c r="B15" s="28" t="s">
        <v>60</v>
      </c>
      <c r="C15" s="29" t="s">
        <v>61</v>
      </c>
      <c r="D15" s="30"/>
      <c r="E15" s="31"/>
      <c r="F15" s="35"/>
      <c r="G15" s="35"/>
      <c r="H15" s="35"/>
      <c r="I15" s="31"/>
      <c r="J15" s="35"/>
      <c r="K15" s="35">
        <v>0</v>
      </c>
      <c r="L15" s="34"/>
      <c r="M15" s="34">
        <v>0</v>
      </c>
      <c r="N15" s="97"/>
      <c r="O15" s="34">
        <v>2712</v>
      </c>
      <c r="P15" s="34">
        <v>2712</v>
      </c>
      <c r="Q15" s="58">
        <f t="shared" si="0"/>
        <v>5424</v>
      </c>
      <c r="R15" s="5"/>
      <c r="S15" s="62">
        <f t="shared" si="6"/>
        <v>0</v>
      </c>
      <c r="T15" s="61">
        <f t="shared" si="1"/>
        <v>0</v>
      </c>
      <c r="U15" s="2">
        <v>0</v>
      </c>
      <c r="V15" s="60">
        <f t="shared" si="2"/>
        <v>2712</v>
      </c>
      <c r="X15" s="34">
        <v>2668.94</v>
      </c>
      <c r="Y15" s="70">
        <v>5538</v>
      </c>
      <c r="Z15" s="60">
        <f t="shared" si="5"/>
        <v>114</v>
      </c>
      <c r="AB15" s="61">
        <v>5424</v>
      </c>
      <c r="AC15" s="165">
        <v>8292</v>
      </c>
      <c r="AD15" s="61">
        <f t="shared" si="7"/>
        <v>2712</v>
      </c>
      <c r="AE15" s="61">
        <f t="shared" si="8"/>
        <v>2712</v>
      </c>
    </row>
    <row r="16" spans="1:31" x14ac:dyDescent="0.45">
      <c r="A16" s="19"/>
      <c r="B16" s="28" t="s">
        <v>62</v>
      </c>
      <c r="C16" s="29" t="s">
        <v>63</v>
      </c>
      <c r="D16" s="30"/>
      <c r="E16" s="31"/>
      <c r="F16" s="35"/>
      <c r="G16" s="35"/>
      <c r="H16" s="32">
        <v>10000</v>
      </c>
      <c r="I16" s="31"/>
      <c r="J16" s="32">
        <v>0</v>
      </c>
      <c r="K16" s="32">
        <v>3244</v>
      </c>
      <c r="L16" s="54">
        <v>6756</v>
      </c>
      <c r="M16" s="34">
        <v>0</v>
      </c>
      <c r="N16" s="97">
        <v>0</v>
      </c>
      <c r="O16" s="34">
        <v>0</v>
      </c>
      <c r="P16" s="34">
        <v>0</v>
      </c>
      <c r="Q16" s="58">
        <f t="shared" si="0"/>
        <v>20000</v>
      </c>
      <c r="R16" s="5"/>
      <c r="S16" s="62">
        <f t="shared" si="6"/>
        <v>20000</v>
      </c>
      <c r="T16" s="61">
        <f t="shared" si="1"/>
        <v>0</v>
      </c>
      <c r="U16" s="2">
        <v>-800</v>
      </c>
      <c r="V16" s="60">
        <f t="shared" si="2"/>
        <v>800</v>
      </c>
      <c r="X16" s="34">
        <v>-4800</v>
      </c>
      <c r="Y16" s="70">
        <v>20000</v>
      </c>
      <c r="Z16" s="60">
        <f t="shared" si="5"/>
        <v>0</v>
      </c>
      <c r="AB16" s="61">
        <v>20000</v>
      </c>
      <c r="AC16" s="165" t="s">
        <v>62</v>
      </c>
      <c r="AD16" s="61">
        <f t="shared" si="7"/>
        <v>0</v>
      </c>
      <c r="AE16" s="61">
        <f t="shared" si="8"/>
        <v>0</v>
      </c>
    </row>
    <row r="17" spans="1:32" ht="22.5" x14ac:dyDescent="0.45">
      <c r="A17" s="19"/>
      <c r="B17" s="37" t="s">
        <v>64</v>
      </c>
      <c r="C17" s="38"/>
      <c r="D17" s="39"/>
      <c r="E17" s="40">
        <v>1215.3499999999999</v>
      </c>
      <c r="F17" s="41">
        <v>2458.92</v>
      </c>
      <c r="G17" s="41">
        <v>1633.01</v>
      </c>
      <c r="H17" s="41">
        <v>11633.01</v>
      </c>
      <c r="I17" s="40">
        <v>1633.01</v>
      </c>
      <c r="J17" s="40">
        <v>1633.01</v>
      </c>
      <c r="K17" s="40">
        <v>34735.11</v>
      </c>
      <c r="L17" s="55">
        <v>11394.66</v>
      </c>
      <c r="M17" s="55">
        <v>0</v>
      </c>
      <c r="N17" s="99">
        <f>SUM(N12:N16)</f>
        <v>32020</v>
      </c>
      <c r="O17" s="55">
        <f>SUM(O12:O16)</f>
        <v>44626.809000000001</v>
      </c>
      <c r="P17" s="55">
        <f>SUM(P12:P16)</f>
        <v>44626.809000000001</v>
      </c>
      <c r="Q17" s="59">
        <f>SUM(Q12:Q16)</f>
        <v>187609.698</v>
      </c>
      <c r="R17" s="5"/>
      <c r="S17" s="62">
        <f t="shared" si="6"/>
        <v>98356.08</v>
      </c>
      <c r="T17" s="61">
        <f t="shared" si="1"/>
        <v>0</v>
      </c>
      <c r="U17" s="2">
        <v>2138.6699999999837</v>
      </c>
      <c r="V17" s="60">
        <f t="shared" si="2"/>
        <v>42488.139000000017</v>
      </c>
      <c r="X17" s="42">
        <v>74222.179999999993</v>
      </c>
      <c r="Y17" s="70">
        <v>169654.65</v>
      </c>
      <c r="Z17" s="60">
        <f t="shared" si="5"/>
        <v>-17955.04800000001</v>
      </c>
      <c r="AB17" s="168">
        <v>187609.698</v>
      </c>
      <c r="AC17" s="166" t="s">
        <v>64</v>
      </c>
    </row>
    <row r="18" spans="1:32" x14ac:dyDescent="0.45">
      <c r="A18" s="19"/>
      <c r="B18" s="28" t="s">
        <v>65</v>
      </c>
      <c r="C18" s="29" t="s">
        <v>66</v>
      </c>
      <c r="D18" s="30"/>
      <c r="E18" s="31"/>
      <c r="F18" s="35"/>
      <c r="G18" s="35"/>
      <c r="H18" s="35"/>
      <c r="I18" s="31"/>
      <c r="J18" s="32">
        <v>1684</v>
      </c>
      <c r="K18" s="32">
        <v>0</v>
      </c>
      <c r="L18" s="53"/>
      <c r="M18" s="34">
        <v>0</v>
      </c>
      <c r="N18" s="100">
        <v>0</v>
      </c>
      <c r="O18" s="36">
        <v>0</v>
      </c>
      <c r="P18" s="34">
        <v>0</v>
      </c>
      <c r="Q18" s="58">
        <f t="shared" si="0"/>
        <v>1684</v>
      </c>
      <c r="R18" s="5"/>
      <c r="S18" s="62">
        <f t="shared" si="6"/>
        <v>1684</v>
      </c>
      <c r="T18" s="61">
        <f t="shared" si="1"/>
        <v>0</v>
      </c>
      <c r="U18" s="2">
        <v>961.39999999999964</v>
      </c>
      <c r="V18" s="60">
        <f t="shared" si="2"/>
        <v>-961.39999999999964</v>
      </c>
      <c r="X18" s="36"/>
      <c r="Y18" s="70">
        <v>1684</v>
      </c>
      <c r="Z18" s="60">
        <f t="shared" si="5"/>
        <v>0</v>
      </c>
      <c r="AB18" s="61">
        <v>1684</v>
      </c>
      <c r="AC18" s="165" t="s">
        <v>65</v>
      </c>
      <c r="AD18" s="61">
        <f t="shared" ref="AD18:AD22" si="9">+(AB18-S18)/2</f>
        <v>0</v>
      </c>
      <c r="AE18" s="61">
        <f t="shared" ref="AE18:AE22" si="10">+AB18-S18-AD18</f>
        <v>0</v>
      </c>
    </row>
    <row r="19" spans="1:32" x14ac:dyDescent="0.45">
      <c r="A19" s="19"/>
      <c r="B19" s="28" t="s">
        <v>67</v>
      </c>
      <c r="C19" s="29" t="s">
        <v>68</v>
      </c>
      <c r="D19" s="30"/>
      <c r="E19" s="31"/>
      <c r="F19" s="35"/>
      <c r="G19" s="35"/>
      <c r="H19" s="35"/>
      <c r="I19" s="31"/>
      <c r="J19" s="32">
        <v>0</v>
      </c>
      <c r="K19" s="32">
        <v>5269.48</v>
      </c>
      <c r="L19" s="53"/>
      <c r="M19" s="34">
        <v>0</v>
      </c>
      <c r="N19" s="100">
        <v>5100.6499999999996</v>
      </c>
      <c r="O19" s="36">
        <v>2629.545000000001</v>
      </c>
      <c r="P19" s="34">
        <v>2629.545000000001</v>
      </c>
      <c r="Q19" s="58">
        <f t="shared" si="0"/>
        <v>15629.220000000001</v>
      </c>
      <c r="R19" s="5"/>
      <c r="S19" s="62">
        <f t="shared" si="6"/>
        <v>10370.129999999999</v>
      </c>
      <c r="T19" s="61">
        <f t="shared" si="1"/>
        <v>0</v>
      </c>
      <c r="U19" s="2">
        <v>-593.60000000000036</v>
      </c>
      <c r="V19" s="60">
        <f t="shared" si="2"/>
        <v>3223.1450000000013</v>
      </c>
      <c r="X19" s="34">
        <v>14710.4</v>
      </c>
      <c r="Y19" s="70">
        <v>16494</v>
      </c>
      <c r="Z19" s="60">
        <f t="shared" si="5"/>
        <v>864.77999999999884</v>
      </c>
      <c r="AB19" s="61">
        <v>15629.220000000001</v>
      </c>
      <c r="AC19" s="165" t="s">
        <v>67</v>
      </c>
      <c r="AD19" s="61">
        <f t="shared" si="9"/>
        <v>2629.545000000001</v>
      </c>
      <c r="AE19" s="61">
        <f t="shared" si="10"/>
        <v>2629.545000000001</v>
      </c>
    </row>
    <row r="20" spans="1:32" x14ac:dyDescent="0.45">
      <c r="A20" s="19"/>
      <c r="B20" s="28" t="s">
        <v>69</v>
      </c>
      <c r="C20" s="29" t="s">
        <v>198</v>
      </c>
      <c r="D20" s="30"/>
      <c r="E20" s="31"/>
      <c r="F20" s="32">
        <v>3030</v>
      </c>
      <c r="G20" s="35"/>
      <c r="H20" s="35"/>
      <c r="I20" s="31"/>
      <c r="J20" s="32">
        <v>81493.460000000006</v>
      </c>
      <c r="K20" s="32">
        <v>-67602.47</v>
      </c>
      <c r="L20" s="54">
        <v>0</v>
      </c>
      <c r="M20" s="36"/>
      <c r="N20" s="100">
        <v>46271.34</v>
      </c>
      <c r="O20" s="36">
        <v>13403.834999999999</v>
      </c>
      <c r="P20" s="34">
        <v>13403.834999999999</v>
      </c>
      <c r="Q20" s="58">
        <f t="shared" si="0"/>
        <v>90000</v>
      </c>
      <c r="R20" s="5"/>
      <c r="S20" s="62">
        <f t="shared" si="6"/>
        <v>63192.33</v>
      </c>
      <c r="T20" s="61">
        <f t="shared" si="1"/>
        <v>0</v>
      </c>
      <c r="U20" s="2">
        <v>81493.459999999992</v>
      </c>
      <c r="V20" s="60">
        <f t="shared" si="2"/>
        <v>-68089.625</v>
      </c>
      <c r="X20" s="34">
        <v>56314.59</v>
      </c>
      <c r="Y20" s="70">
        <v>115659.18</v>
      </c>
      <c r="Z20" s="60">
        <f t="shared" si="5"/>
        <v>25659.179999999993</v>
      </c>
      <c r="AB20" s="61">
        <v>90000</v>
      </c>
      <c r="AC20" s="165">
        <v>8590</v>
      </c>
      <c r="AD20" s="61">
        <f t="shared" si="9"/>
        <v>13403.834999999999</v>
      </c>
      <c r="AE20" s="61">
        <f t="shared" si="10"/>
        <v>13403.834999999999</v>
      </c>
    </row>
    <row r="21" spans="1:32" x14ac:dyDescent="0.45">
      <c r="A21" s="19"/>
      <c r="B21" s="28" t="s">
        <v>70</v>
      </c>
      <c r="C21" s="29" t="s">
        <v>71</v>
      </c>
      <c r="D21" s="30"/>
      <c r="E21" s="31"/>
      <c r="F21" s="35"/>
      <c r="G21" s="35"/>
      <c r="H21" s="35"/>
      <c r="I21" s="31"/>
      <c r="J21" s="32"/>
      <c r="K21" s="32"/>
      <c r="L21" s="54">
        <v>0</v>
      </c>
      <c r="M21" s="36"/>
      <c r="N21" s="100"/>
      <c r="O21" s="34">
        <v>36801</v>
      </c>
      <c r="P21" s="34">
        <v>36801</v>
      </c>
      <c r="Q21" s="58">
        <f t="shared" si="0"/>
        <v>73602</v>
      </c>
      <c r="R21" s="5"/>
      <c r="S21" s="62">
        <f t="shared" si="6"/>
        <v>0</v>
      </c>
      <c r="T21" s="61">
        <f t="shared" si="1"/>
        <v>0</v>
      </c>
      <c r="U21" s="2">
        <v>0</v>
      </c>
      <c r="V21" s="60">
        <f t="shared" si="2"/>
        <v>36801</v>
      </c>
      <c r="X21" s="34">
        <v>21600</v>
      </c>
      <c r="Y21" s="70">
        <v>89640</v>
      </c>
      <c r="Z21" s="60">
        <f t="shared" si="5"/>
        <v>16038</v>
      </c>
      <c r="AB21" s="61">
        <v>73602</v>
      </c>
      <c r="AC21" s="165" t="s">
        <v>70</v>
      </c>
      <c r="AD21" s="61">
        <f t="shared" si="9"/>
        <v>36801</v>
      </c>
      <c r="AE21" s="61">
        <f t="shared" si="10"/>
        <v>36801</v>
      </c>
    </row>
    <row r="22" spans="1:32" x14ac:dyDescent="0.45">
      <c r="A22" s="19"/>
      <c r="B22" s="28" t="s">
        <v>72</v>
      </c>
      <c r="C22" s="29" t="s">
        <v>73</v>
      </c>
      <c r="D22" s="30"/>
      <c r="E22" s="33">
        <v>163.77000000000001</v>
      </c>
      <c r="F22" s="32">
        <v>20</v>
      </c>
      <c r="G22" s="35"/>
      <c r="H22" s="32">
        <v>0</v>
      </c>
      <c r="I22" s="31"/>
      <c r="J22" s="32"/>
      <c r="K22" s="32">
        <v>0</v>
      </c>
      <c r="L22" s="53"/>
      <c r="M22" s="36">
        <v>549</v>
      </c>
      <c r="N22" s="100">
        <v>2894.73</v>
      </c>
      <c r="O22" s="36">
        <v>-1813.75</v>
      </c>
      <c r="P22" s="34">
        <v>-1813.75</v>
      </c>
      <c r="Q22" s="58">
        <f t="shared" si="0"/>
        <v>0</v>
      </c>
      <c r="R22" s="5"/>
      <c r="S22" s="62">
        <f t="shared" si="6"/>
        <v>3627.5</v>
      </c>
      <c r="T22" s="61">
        <f t="shared" si="1"/>
        <v>0</v>
      </c>
      <c r="U22" s="2">
        <v>0</v>
      </c>
      <c r="V22" s="60">
        <f t="shared" si="2"/>
        <v>-1813.75</v>
      </c>
      <c r="X22" s="34">
        <v>-183.77</v>
      </c>
      <c r="Y22" s="70">
        <v>0</v>
      </c>
      <c r="Z22" s="60">
        <f t="shared" si="5"/>
        <v>0</v>
      </c>
      <c r="AB22" s="61">
        <v>0</v>
      </c>
      <c r="AC22" s="165" t="s">
        <v>72</v>
      </c>
      <c r="AD22" s="61">
        <f t="shared" si="9"/>
        <v>-1813.75</v>
      </c>
      <c r="AE22" s="61">
        <f t="shared" si="10"/>
        <v>-1813.75</v>
      </c>
    </row>
    <row r="23" spans="1:32" ht="22.5" x14ac:dyDescent="0.45">
      <c r="A23" s="19"/>
      <c r="B23" s="37" t="s">
        <v>74</v>
      </c>
      <c r="C23" s="38"/>
      <c r="D23" s="39"/>
      <c r="E23" s="40">
        <v>163.77000000000001</v>
      </c>
      <c r="F23" s="41">
        <v>3050</v>
      </c>
      <c r="G23" s="43"/>
      <c r="H23" s="41">
        <v>0</v>
      </c>
      <c r="I23" s="44"/>
      <c r="J23" s="42">
        <v>83177.460000000006</v>
      </c>
      <c r="K23" s="51">
        <v>-62332.99</v>
      </c>
      <c r="L23" s="55">
        <v>0</v>
      </c>
      <c r="M23" s="55">
        <v>549</v>
      </c>
      <c r="N23" s="99">
        <f>SUM(N18:N22)</f>
        <v>54266.720000000001</v>
      </c>
      <c r="O23" s="55">
        <f>SUM(O18:O22)</f>
        <v>51020.630000000005</v>
      </c>
      <c r="P23" s="55">
        <f>SUM(P18:P22)</f>
        <v>51020.630000000005</v>
      </c>
      <c r="Q23" s="59">
        <f>SUM(Q18:Q22)</f>
        <v>180915.22</v>
      </c>
      <c r="R23" s="5"/>
      <c r="S23" s="62">
        <f t="shared" si="6"/>
        <v>78873.960000000021</v>
      </c>
      <c r="T23" s="61">
        <f t="shared" si="1"/>
        <v>0</v>
      </c>
      <c r="U23" s="2">
        <v>81861.260000000009</v>
      </c>
      <c r="V23" s="60">
        <f t="shared" si="2"/>
        <v>-30840.630000000005</v>
      </c>
      <c r="X23" s="42">
        <v>92441.22</v>
      </c>
      <c r="Y23" s="70">
        <v>223477.18</v>
      </c>
      <c r="Z23" s="60">
        <f t="shared" si="5"/>
        <v>42561.959999999992</v>
      </c>
      <c r="AB23" s="168">
        <v>227444.77360000001</v>
      </c>
      <c r="AC23" s="166" t="s">
        <v>74</v>
      </c>
      <c r="AF23" s="165"/>
    </row>
    <row r="24" spans="1:32" x14ac:dyDescent="0.45">
      <c r="A24" s="19"/>
      <c r="B24" s="28" t="s">
        <v>75</v>
      </c>
      <c r="C24" s="29" t="s">
        <v>76</v>
      </c>
      <c r="D24" s="30"/>
      <c r="E24" s="33">
        <v>14.32</v>
      </c>
      <c r="F24" s="32">
        <v>14.3</v>
      </c>
      <c r="G24" s="32">
        <v>13.65</v>
      </c>
      <c r="H24" s="32">
        <v>13.52</v>
      </c>
      <c r="I24" s="33">
        <v>12.77</v>
      </c>
      <c r="J24" s="32">
        <v>13.3</v>
      </c>
      <c r="K24" s="33">
        <v>13.58</v>
      </c>
      <c r="L24" s="53">
        <v>12.26</v>
      </c>
      <c r="M24" s="36">
        <v>8.07</v>
      </c>
      <c r="N24" s="97">
        <v>2.46</v>
      </c>
      <c r="O24" s="36">
        <v>-0.11500000000000199</v>
      </c>
      <c r="P24" s="34">
        <v>-0.11500000000000199</v>
      </c>
      <c r="Q24" s="58">
        <f t="shared" si="0"/>
        <v>118</v>
      </c>
      <c r="R24" s="5"/>
      <c r="S24" s="62">
        <f t="shared" si="6"/>
        <v>118.23</v>
      </c>
      <c r="T24" s="61">
        <f t="shared" si="1"/>
        <v>0</v>
      </c>
      <c r="U24" s="2">
        <v>26.07</v>
      </c>
      <c r="V24" s="60">
        <f t="shared" si="2"/>
        <v>-26.185000000000002</v>
      </c>
      <c r="X24" s="34">
        <v>-55.79</v>
      </c>
      <c r="Y24" s="70">
        <v>96</v>
      </c>
      <c r="Z24" s="60">
        <f t="shared" si="5"/>
        <v>-22</v>
      </c>
      <c r="AB24" s="61">
        <v>118</v>
      </c>
      <c r="AC24" s="165" t="s">
        <v>75</v>
      </c>
      <c r="AD24" s="61">
        <f t="shared" ref="AD24:AD29" si="11">+(AB24-S24)/2</f>
        <v>-0.11500000000000199</v>
      </c>
      <c r="AE24" s="61">
        <f t="shared" ref="AE24:AE29" si="12">+AB24-S24-AD24</f>
        <v>-0.11500000000000199</v>
      </c>
    </row>
    <row r="25" spans="1:32" x14ac:dyDescent="0.45">
      <c r="A25" s="19"/>
      <c r="B25" s="28" t="s">
        <v>77</v>
      </c>
      <c r="C25" s="29" t="s">
        <v>78</v>
      </c>
      <c r="D25" s="30"/>
      <c r="E25" s="31"/>
      <c r="F25" s="35"/>
      <c r="G25" s="35"/>
      <c r="H25" s="32">
        <v>80</v>
      </c>
      <c r="I25" s="31"/>
      <c r="J25" s="32"/>
      <c r="K25" s="31"/>
      <c r="L25" s="53"/>
      <c r="M25" s="36"/>
      <c r="N25" s="97"/>
      <c r="O25" s="36">
        <v>0</v>
      </c>
      <c r="P25" s="34">
        <v>0</v>
      </c>
      <c r="Q25" s="58">
        <f t="shared" si="0"/>
        <v>80</v>
      </c>
      <c r="R25" s="5"/>
      <c r="S25" s="62">
        <f t="shared" si="6"/>
        <v>80</v>
      </c>
      <c r="T25" s="61">
        <f t="shared" si="1"/>
        <v>0</v>
      </c>
      <c r="U25" s="2">
        <v>0</v>
      </c>
      <c r="V25" s="60">
        <f t="shared" si="2"/>
        <v>0</v>
      </c>
      <c r="X25" s="34">
        <v>-80</v>
      </c>
      <c r="Y25" s="70">
        <v>80</v>
      </c>
      <c r="Z25" s="60">
        <f t="shared" si="5"/>
        <v>0</v>
      </c>
      <c r="AB25" s="61">
        <v>80</v>
      </c>
      <c r="AC25" s="165">
        <v>8682</v>
      </c>
      <c r="AD25" s="61">
        <f t="shared" si="11"/>
        <v>0</v>
      </c>
      <c r="AE25" s="61">
        <f t="shared" si="12"/>
        <v>0</v>
      </c>
    </row>
    <row r="26" spans="1:32" x14ac:dyDescent="0.45">
      <c r="A26" s="19"/>
      <c r="B26" s="28" t="s">
        <v>378</v>
      </c>
      <c r="C26" s="29" t="s">
        <v>379</v>
      </c>
      <c r="D26" s="30"/>
      <c r="E26" s="31"/>
      <c r="F26" s="35"/>
      <c r="G26" s="35"/>
      <c r="H26" s="32"/>
      <c r="I26" s="31"/>
      <c r="J26" s="32"/>
      <c r="K26" s="31"/>
      <c r="L26" s="53"/>
      <c r="M26" s="36"/>
      <c r="N26" s="97">
        <v>295.16000000000003</v>
      </c>
      <c r="O26" s="36">
        <v>-50.080000000000013</v>
      </c>
      <c r="P26" s="34">
        <v>-50.080000000000013</v>
      </c>
      <c r="Q26" s="58"/>
      <c r="R26" s="5"/>
      <c r="S26" s="62">
        <f t="shared" si="6"/>
        <v>295.16000000000003</v>
      </c>
      <c r="T26" s="61"/>
      <c r="V26" s="60"/>
      <c r="X26" s="34"/>
      <c r="Y26" s="70"/>
      <c r="Z26" s="60"/>
      <c r="AB26" s="61">
        <v>195</v>
      </c>
      <c r="AC26" s="165" t="s">
        <v>378</v>
      </c>
      <c r="AD26" s="61">
        <f t="shared" si="11"/>
        <v>-50.080000000000013</v>
      </c>
      <c r="AE26" s="61">
        <f t="shared" si="12"/>
        <v>-50.080000000000013</v>
      </c>
    </row>
    <row r="27" spans="1:32" x14ac:dyDescent="0.45">
      <c r="A27" s="19"/>
      <c r="B27" s="28" t="s">
        <v>79</v>
      </c>
      <c r="C27" s="29" t="s">
        <v>80</v>
      </c>
      <c r="D27" s="30"/>
      <c r="E27" s="33">
        <v>40</v>
      </c>
      <c r="F27" s="32">
        <v>845.54</v>
      </c>
      <c r="G27" s="35"/>
      <c r="H27" s="32">
        <v>190</v>
      </c>
      <c r="I27" s="33">
        <v>0</v>
      </c>
      <c r="J27" s="32">
        <v>0</v>
      </c>
      <c r="K27" s="33">
        <v>0</v>
      </c>
      <c r="L27" s="54">
        <v>0</v>
      </c>
      <c r="M27" s="34">
        <v>527.71</v>
      </c>
      <c r="N27" s="97">
        <v>264</v>
      </c>
      <c r="O27" s="34">
        <v>-0.125</v>
      </c>
      <c r="P27" s="34">
        <v>-0.125</v>
      </c>
      <c r="Q27" s="58">
        <f t="shared" si="0"/>
        <v>1867</v>
      </c>
      <c r="R27" s="5"/>
      <c r="S27" s="62">
        <f t="shared" si="6"/>
        <v>1867.25</v>
      </c>
      <c r="T27" s="61">
        <f t="shared" si="1"/>
        <v>0</v>
      </c>
      <c r="U27" s="2">
        <v>-981.1200000000008</v>
      </c>
      <c r="V27" s="60">
        <f t="shared" si="2"/>
        <v>980.9950000000008</v>
      </c>
      <c r="X27" s="34">
        <v>490.56</v>
      </c>
      <c r="Y27" s="70">
        <v>2915.99</v>
      </c>
      <c r="Z27" s="60">
        <f t="shared" si="5"/>
        <v>1048.9899999999998</v>
      </c>
      <c r="AB27" s="61">
        <v>1867</v>
      </c>
      <c r="AC27" s="165" t="s">
        <v>79</v>
      </c>
      <c r="AD27" s="61">
        <f t="shared" si="11"/>
        <v>-0.125</v>
      </c>
      <c r="AE27" s="61">
        <f t="shared" si="12"/>
        <v>-0.125</v>
      </c>
    </row>
    <row r="28" spans="1:32" x14ac:dyDescent="0.45">
      <c r="A28" s="19"/>
      <c r="B28" s="28" t="s">
        <v>81</v>
      </c>
      <c r="C28" s="29" t="s">
        <v>82</v>
      </c>
      <c r="D28" s="30"/>
      <c r="E28" s="31"/>
      <c r="F28" s="35"/>
      <c r="G28" s="35"/>
      <c r="H28" s="32">
        <v>-100</v>
      </c>
      <c r="I28" s="33">
        <v>0</v>
      </c>
      <c r="J28" s="32">
        <v>826.05</v>
      </c>
      <c r="K28" s="33">
        <v>22.59</v>
      </c>
      <c r="L28" s="54">
        <v>27.41</v>
      </c>
      <c r="M28" s="34">
        <v>0</v>
      </c>
      <c r="N28" s="97">
        <v>3278.42</v>
      </c>
      <c r="O28" s="34">
        <v>-0.23500000000012733</v>
      </c>
      <c r="P28" s="34">
        <v>-0.23500000000012733</v>
      </c>
      <c r="Q28" s="58">
        <f t="shared" si="0"/>
        <v>4054</v>
      </c>
      <c r="R28" s="5"/>
      <c r="S28" s="62">
        <f t="shared" si="6"/>
        <v>4054.4700000000003</v>
      </c>
      <c r="T28" s="61">
        <f t="shared" si="1"/>
        <v>0</v>
      </c>
      <c r="U28" s="2">
        <v>801.05</v>
      </c>
      <c r="V28" s="60">
        <f t="shared" si="2"/>
        <v>-801.28500000000008</v>
      </c>
      <c r="X28" s="34">
        <v>12.5</v>
      </c>
      <c r="Y28" s="70">
        <v>748.99</v>
      </c>
      <c r="Z28" s="60">
        <f t="shared" si="5"/>
        <v>-3305.01</v>
      </c>
      <c r="AB28" s="61">
        <v>4054</v>
      </c>
      <c r="AC28" s="165" t="s">
        <v>81</v>
      </c>
      <c r="AD28" s="61">
        <f t="shared" si="11"/>
        <v>-0.23500000000012733</v>
      </c>
      <c r="AE28" s="61">
        <f t="shared" si="12"/>
        <v>-0.23500000000012733</v>
      </c>
    </row>
    <row r="29" spans="1:32" ht="22.5" x14ac:dyDescent="0.45">
      <c r="A29" s="19"/>
      <c r="B29" s="28" t="s">
        <v>83</v>
      </c>
      <c r="C29" s="29" t="s">
        <v>84</v>
      </c>
      <c r="D29" s="30"/>
      <c r="E29" s="33">
        <v>3562.89</v>
      </c>
      <c r="F29" s="32">
        <v>7118.05</v>
      </c>
      <c r="G29" s="32">
        <v>4747.08</v>
      </c>
      <c r="H29" s="32">
        <v>4747.08</v>
      </c>
      <c r="I29" s="33">
        <v>4747.09</v>
      </c>
      <c r="J29" s="32">
        <v>4747.08</v>
      </c>
      <c r="K29" s="33">
        <v>4747.09</v>
      </c>
      <c r="L29" s="54">
        <v>8307.4</v>
      </c>
      <c r="M29" s="34">
        <v>0</v>
      </c>
      <c r="N29" s="97">
        <v>-3826.61</v>
      </c>
      <c r="O29" s="34">
        <v>3816.2017999999989</v>
      </c>
      <c r="P29" s="34">
        <v>3816.2017999999989</v>
      </c>
      <c r="Q29" s="58">
        <f t="shared" si="0"/>
        <v>46529.553599999999</v>
      </c>
      <c r="R29" s="5"/>
      <c r="S29" s="62">
        <f t="shared" si="6"/>
        <v>38897.15</v>
      </c>
      <c r="T29" s="61">
        <f t="shared" si="1"/>
        <v>0</v>
      </c>
      <c r="U29" s="2">
        <v>-309.51000000000931</v>
      </c>
      <c r="V29" s="60">
        <f t="shared" si="2"/>
        <v>4125.7118000000082</v>
      </c>
      <c r="X29" s="34">
        <v>-3562.89</v>
      </c>
      <c r="Y29" s="70">
        <v>48866.15</v>
      </c>
      <c r="Z29" s="60">
        <f t="shared" si="5"/>
        <v>2336.5964000000022</v>
      </c>
      <c r="AB29" s="61">
        <v>46529.553599999999</v>
      </c>
      <c r="AC29" s="165" t="s">
        <v>83</v>
      </c>
      <c r="AD29" s="61">
        <f t="shared" si="11"/>
        <v>3816.2017999999989</v>
      </c>
      <c r="AE29" s="61">
        <f t="shared" si="12"/>
        <v>3816.2017999999989</v>
      </c>
    </row>
    <row r="30" spans="1:32" x14ac:dyDescent="0.45">
      <c r="A30" s="19"/>
      <c r="B30" s="37" t="s">
        <v>85</v>
      </c>
      <c r="C30" s="38"/>
      <c r="D30" s="39"/>
      <c r="E30" s="40">
        <v>3617.21</v>
      </c>
      <c r="F30" s="41">
        <v>7977.89</v>
      </c>
      <c r="G30" s="41">
        <v>4760.7299999999996</v>
      </c>
      <c r="H30" s="41">
        <v>4930.6000000000004</v>
      </c>
      <c r="I30" s="40">
        <v>4759.8599999999997</v>
      </c>
      <c r="J30" s="41">
        <v>5586.43</v>
      </c>
      <c r="K30" s="40">
        <v>4783.26</v>
      </c>
      <c r="L30" s="55">
        <v>8347.07</v>
      </c>
      <c r="M30" s="55">
        <v>535.78</v>
      </c>
      <c r="N30" s="99">
        <f>SUM(N24:N29)</f>
        <v>13.429999999999836</v>
      </c>
      <c r="O30" s="55">
        <f>SUM(O24:O29)</f>
        <v>3765.6467999999986</v>
      </c>
      <c r="P30" s="55">
        <f>SUM(P24:P29)</f>
        <v>3765.6467999999986</v>
      </c>
      <c r="Q30" s="59">
        <f>SUM(Q24:Q29)</f>
        <v>52648.553599999999</v>
      </c>
      <c r="R30" s="5"/>
      <c r="S30" s="62">
        <f t="shared" si="6"/>
        <v>45312.26</v>
      </c>
      <c r="T30" s="61">
        <f t="shared" si="1"/>
        <v>195</v>
      </c>
      <c r="U30" s="2">
        <v>-463.51000000000931</v>
      </c>
      <c r="V30" s="60">
        <f t="shared" si="2"/>
        <v>4229.1568000000079</v>
      </c>
      <c r="X30" s="42">
        <v>-3195.62</v>
      </c>
      <c r="Y30" s="70">
        <v>52707.130000000005</v>
      </c>
      <c r="Z30" s="60">
        <f t="shared" si="5"/>
        <v>58.576400000005378</v>
      </c>
      <c r="AB30" s="168">
        <f>SUM(AB24:AB29)</f>
        <v>52843.553599999999</v>
      </c>
      <c r="AC30" s="166" t="s">
        <v>85</v>
      </c>
    </row>
    <row r="31" spans="1:32" x14ac:dyDescent="0.45">
      <c r="A31" s="19"/>
      <c r="B31" s="45" t="s">
        <v>86</v>
      </c>
      <c r="C31" s="46"/>
      <c r="D31" s="47"/>
      <c r="E31" s="48">
        <v>20246.330000000002</v>
      </c>
      <c r="F31" s="49">
        <v>87912.19</v>
      </c>
      <c r="G31" s="49">
        <v>66660.740000000005</v>
      </c>
      <c r="H31" s="49">
        <v>113773.61</v>
      </c>
      <c r="I31" s="48">
        <v>98606.87</v>
      </c>
      <c r="J31" s="49">
        <v>182610.9</v>
      </c>
      <c r="K31" s="48">
        <v>74393.88</v>
      </c>
      <c r="L31" s="56">
        <v>127205.23</v>
      </c>
      <c r="M31" s="56">
        <v>31719.78</v>
      </c>
      <c r="N31" s="101">
        <f>+N30+N23+N17+N11</f>
        <v>117541.04</v>
      </c>
      <c r="O31" s="56">
        <f>+O30+O23+O17+O11</f>
        <v>154309.45079999999</v>
      </c>
      <c r="P31" s="56">
        <f>+P30+P23+P17+P11</f>
        <v>154309.45079999999</v>
      </c>
      <c r="Q31" s="56">
        <f>+Q30+Q23+Q17+Q11</f>
        <v>1229094.4716000003</v>
      </c>
      <c r="R31" s="5"/>
      <c r="S31" s="62">
        <f t="shared" si="6"/>
        <v>920670.57000000007</v>
      </c>
      <c r="T31" s="61">
        <f t="shared" si="1"/>
        <v>194.99999999976717</v>
      </c>
      <c r="U31" s="2">
        <v>89633.579999999842</v>
      </c>
      <c r="V31" s="60">
        <f t="shared" si="2"/>
        <v>64675.87080000015</v>
      </c>
      <c r="X31" s="50">
        <v>215972.75</v>
      </c>
      <c r="Y31" s="70">
        <v>1301283.47</v>
      </c>
      <c r="Z31" s="60">
        <f t="shared" si="5"/>
        <v>72188.998399999691</v>
      </c>
      <c r="AB31" s="169">
        <v>1229289.4716</v>
      </c>
      <c r="AC31" s="167" t="s">
        <v>86</v>
      </c>
    </row>
    <row r="32" spans="1:32" x14ac:dyDescent="0.45">
      <c r="A32" s="19"/>
      <c r="B32" s="28" t="s">
        <v>87</v>
      </c>
      <c r="C32" s="29" t="s">
        <v>88</v>
      </c>
      <c r="D32" s="30"/>
      <c r="E32" s="33">
        <v>70.5</v>
      </c>
      <c r="F32" s="32">
        <v>14295.37</v>
      </c>
      <c r="G32" s="32">
        <v>28573.8</v>
      </c>
      <c r="H32" s="32">
        <v>20237.189999999999</v>
      </c>
      <c r="I32" s="33">
        <v>24351</v>
      </c>
      <c r="J32" s="32">
        <v>24183.5</v>
      </c>
      <c r="K32" s="33">
        <v>24100.49</v>
      </c>
      <c r="L32" s="54">
        <v>24334</v>
      </c>
      <c r="M32" s="34">
        <v>24656.39</v>
      </c>
      <c r="N32" s="97">
        <v>23839.5</v>
      </c>
      <c r="O32" s="34">
        <v>14876.630000000005</v>
      </c>
      <c r="P32" s="34">
        <v>14876.630000000005</v>
      </c>
      <c r="Q32" s="58">
        <f t="shared" ref="Q32:Q49" si="13">SUM(E32:P32)</f>
        <v>238395</v>
      </c>
      <c r="R32" s="5"/>
      <c r="S32" s="62">
        <f t="shared" si="6"/>
        <v>208641.74</v>
      </c>
      <c r="T32" s="61">
        <f t="shared" si="1"/>
        <v>0</v>
      </c>
      <c r="U32" s="2">
        <v>-7868.7799999999115</v>
      </c>
      <c r="V32" s="60">
        <f>+P32-U32</f>
        <v>22745.409999999916</v>
      </c>
      <c r="X32" s="34">
        <v>28201.64</v>
      </c>
      <c r="Y32" s="70">
        <v>264689.75</v>
      </c>
      <c r="Z32" s="60">
        <f t="shared" si="5"/>
        <v>26294.75</v>
      </c>
      <c r="AB32" s="61">
        <v>238395</v>
      </c>
      <c r="AC32" s="165" t="s">
        <v>87</v>
      </c>
      <c r="AD32" s="61">
        <f t="shared" ref="AD32:AD35" si="14">+(AB32-S32)/2</f>
        <v>14876.630000000005</v>
      </c>
      <c r="AE32" s="61">
        <f t="shared" ref="AE32:AE35" si="15">+AB32-S32-AD32</f>
        <v>14876.630000000005</v>
      </c>
    </row>
    <row r="33" spans="1:31" x14ac:dyDescent="0.45">
      <c r="A33" s="19"/>
      <c r="B33" s="28" t="s">
        <v>200</v>
      </c>
      <c r="C33" s="29" t="s">
        <v>201</v>
      </c>
      <c r="D33" s="30"/>
      <c r="E33" s="33"/>
      <c r="F33" s="32"/>
      <c r="G33" s="32"/>
      <c r="H33" s="32"/>
      <c r="I33" s="33"/>
      <c r="J33" s="32"/>
      <c r="K33" s="33"/>
      <c r="L33" s="54">
        <v>0</v>
      </c>
      <c r="M33" s="34"/>
      <c r="N33" s="97"/>
      <c r="O33" s="34">
        <v>1275.5</v>
      </c>
      <c r="P33" s="34">
        <v>1275.5</v>
      </c>
      <c r="Q33" s="58">
        <f t="shared" si="13"/>
        <v>2551</v>
      </c>
      <c r="R33" s="5"/>
      <c r="S33" s="62">
        <f t="shared" si="6"/>
        <v>0</v>
      </c>
      <c r="T33" s="61"/>
      <c r="V33" s="60"/>
      <c r="X33" s="34"/>
      <c r="Y33" s="70">
        <v>2551</v>
      </c>
      <c r="Z33" s="60">
        <f t="shared" si="5"/>
        <v>0</v>
      </c>
      <c r="AB33" s="61">
        <v>2551</v>
      </c>
      <c r="AC33" s="165" t="s">
        <v>200</v>
      </c>
      <c r="AD33" s="61">
        <f t="shared" si="14"/>
        <v>1275.5</v>
      </c>
      <c r="AE33" s="61">
        <f t="shared" si="15"/>
        <v>1275.5</v>
      </c>
    </row>
    <row r="34" spans="1:31" x14ac:dyDescent="0.45">
      <c r="A34" s="19"/>
      <c r="B34" s="28" t="s">
        <v>89</v>
      </c>
      <c r="C34" s="29" t="s">
        <v>90</v>
      </c>
      <c r="D34" s="30"/>
      <c r="E34" s="31"/>
      <c r="F34" s="32">
        <v>2551.23</v>
      </c>
      <c r="G34" s="32">
        <v>4502.2</v>
      </c>
      <c r="H34" s="32">
        <v>4502.1899999999996</v>
      </c>
      <c r="I34" s="33">
        <v>4502.1899999999996</v>
      </c>
      <c r="J34" s="32">
        <v>4502.1899999999996</v>
      </c>
      <c r="K34" s="33">
        <v>4502.2</v>
      </c>
      <c r="L34" s="54">
        <v>4502.2</v>
      </c>
      <c r="M34" s="34">
        <v>4502.2</v>
      </c>
      <c r="N34" s="97">
        <v>4502.2</v>
      </c>
      <c r="O34" s="34">
        <v>4715.6000000000022</v>
      </c>
      <c r="P34" s="34">
        <v>4715.6000000000022</v>
      </c>
      <c r="Q34" s="58">
        <f t="shared" si="13"/>
        <v>48000</v>
      </c>
      <c r="R34" s="5"/>
      <c r="S34" s="62">
        <f t="shared" si="6"/>
        <v>38568.799999999996</v>
      </c>
      <c r="T34" s="61">
        <f t="shared" si="1"/>
        <v>0</v>
      </c>
      <c r="U34" s="2">
        <v>11893.279999999992</v>
      </c>
      <c r="V34" s="60">
        <f t="shared" ref="V34:V93" si="16">+P34-U34</f>
        <v>-7177.6799999999894</v>
      </c>
      <c r="X34" s="34">
        <v>-1444.45</v>
      </c>
      <c r="Y34" s="70">
        <v>22510</v>
      </c>
      <c r="Z34" s="60">
        <f t="shared" si="5"/>
        <v>-25490</v>
      </c>
      <c r="AB34" s="61">
        <v>48000</v>
      </c>
      <c r="AC34" s="165" t="s">
        <v>89</v>
      </c>
      <c r="AD34" s="61">
        <f t="shared" si="14"/>
        <v>4715.6000000000022</v>
      </c>
      <c r="AE34" s="61">
        <f t="shared" si="15"/>
        <v>4715.6000000000022</v>
      </c>
    </row>
    <row r="35" spans="1:31" ht="22.5" x14ac:dyDescent="0.45">
      <c r="A35" s="19"/>
      <c r="B35" s="28" t="s">
        <v>91</v>
      </c>
      <c r="C35" s="29" t="s">
        <v>92</v>
      </c>
      <c r="D35" s="30"/>
      <c r="E35" s="33">
        <v>3751.83</v>
      </c>
      <c r="F35" s="32">
        <v>3751.83</v>
      </c>
      <c r="G35" s="32">
        <v>3751.83</v>
      </c>
      <c r="H35" s="32">
        <v>3751.83</v>
      </c>
      <c r="I35" s="33">
        <v>3751.83</v>
      </c>
      <c r="J35" s="32">
        <v>3751.83</v>
      </c>
      <c r="K35" s="33">
        <v>3751.83</v>
      </c>
      <c r="L35" s="54">
        <v>3751.83</v>
      </c>
      <c r="M35" s="34">
        <v>3751.83</v>
      </c>
      <c r="N35" s="97">
        <v>3751.83</v>
      </c>
      <c r="O35" s="34">
        <v>5240.8499999999949</v>
      </c>
      <c r="P35" s="34">
        <v>5240.8499999999949</v>
      </c>
      <c r="Q35" s="58">
        <f t="shared" si="13"/>
        <v>48000</v>
      </c>
      <c r="R35" s="5"/>
      <c r="S35" s="62">
        <f t="shared" si="6"/>
        <v>37518.30000000001</v>
      </c>
      <c r="T35" s="61">
        <f t="shared" si="1"/>
        <v>0</v>
      </c>
      <c r="U35" s="2">
        <v>-744.52000000001135</v>
      </c>
      <c r="V35" s="60">
        <f t="shared" si="16"/>
        <v>5985.3700000000063</v>
      </c>
      <c r="X35" s="34">
        <v>4124.09</v>
      </c>
      <c r="Y35" s="70">
        <v>45029.01</v>
      </c>
      <c r="Z35" s="60">
        <f t="shared" si="5"/>
        <v>-2970.989999999998</v>
      </c>
      <c r="AB35" s="61">
        <v>48000</v>
      </c>
      <c r="AC35" s="165" t="s">
        <v>91</v>
      </c>
      <c r="AD35" s="61">
        <f t="shared" si="14"/>
        <v>5240.8499999999949</v>
      </c>
      <c r="AE35" s="61">
        <f t="shared" si="15"/>
        <v>5240.8499999999949</v>
      </c>
    </row>
    <row r="36" spans="1:31" ht="22.5" x14ac:dyDescent="0.45">
      <c r="A36" s="19"/>
      <c r="B36" s="37" t="s">
        <v>93</v>
      </c>
      <c r="C36" s="38"/>
      <c r="D36" s="39"/>
      <c r="E36" s="40">
        <v>3822.33</v>
      </c>
      <c r="F36" s="41">
        <v>20598.43</v>
      </c>
      <c r="G36" s="41">
        <v>36827.83</v>
      </c>
      <c r="H36" s="41">
        <v>28491.21</v>
      </c>
      <c r="I36" s="40">
        <v>32605.02</v>
      </c>
      <c r="J36" s="41">
        <v>32437.52</v>
      </c>
      <c r="K36" s="40">
        <v>32354.52</v>
      </c>
      <c r="L36" s="55">
        <v>32588.03</v>
      </c>
      <c r="M36" s="55">
        <v>29018.38</v>
      </c>
      <c r="N36" s="99">
        <f>SUM(N32:N35)</f>
        <v>32093.53</v>
      </c>
      <c r="O36" s="99">
        <f t="shared" ref="O36:Q36" si="17">SUM(O32:O35)</f>
        <v>26108.58</v>
      </c>
      <c r="P36" s="99">
        <f t="shared" si="17"/>
        <v>26108.58</v>
      </c>
      <c r="Q36" s="99">
        <f t="shared" si="17"/>
        <v>336946</v>
      </c>
      <c r="R36" s="5"/>
      <c r="S36" s="62">
        <f t="shared" si="6"/>
        <v>280836.8</v>
      </c>
      <c r="T36" s="61">
        <f t="shared" si="1"/>
        <v>-3892.039999999979</v>
      </c>
      <c r="U36" s="2">
        <v>3279.9800000000396</v>
      </c>
      <c r="V36" s="60">
        <f t="shared" si="16"/>
        <v>22828.599999999962</v>
      </c>
      <c r="X36" s="42">
        <v>30881.279999999999</v>
      </c>
      <c r="Y36" s="70">
        <v>334779.76</v>
      </c>
      <c r="Z36" s="60">
        <f t="shared" si="5"/>
        <v>-2166.2399999999907</v>
      </c>
      <c r="AB36" s="168">
        <v>336946</v>
      </c>
      <c r="AC36" s="166" t="s">
        <v>93</v>
      </c>
    </row>
    <row r="37" spans="1:31" x14ac:dyDescent="0.45">
      <c r="A37" s="19"/>
      <c r="B37" s="28" t="s">
        <v>94</v>
      </c>
      <c r="C37" s="29" t="s">
        <v>95</v>
      </c>
      <c r="D37" s="30"/>
      <c r="E37" s="33">
        <v>6496</v>
      </c>
      <c r="F37" s="32">
        <v>7150.45</v>
      </c>
      <c r="G37" s="32">
        <v>9958.5499999999993</v>
      </c>
      <c r="H37" s="32">
        <v>9677</v>
      </c>
      <c r="I37" s="33">
        <v>4700.25</v>
      </c>
      <c r="J37" s="32">
        <v>10545.53</v>
      </c>
      <c r="K37" s="33">
        <v>5712.5</v>
      </c>
      <c r="L37" s="54">
        <v>8902.1299999999992</v>
      </c>
      <c r="M37" s="34">
        <v>6595</v>
      </c>
      <c r="N37" s="97">
        <v>6160</v>
      </c>
      <c r="O37" s="34">
        <v>7306.8050000000003</v>
      </c>
      <c r="P37" s="34">
        <v>7306.8050000000003</v>
      </c>
      <c r="Q37" s="58">
        <f t="shared" si="13"/>
        <v>90511.01999999999</v>
      </c>
      <c r="R37" s="5"/>
      <c r="S37" s="62">
        <f t="shared" si="6"/>
        <v>75897.41</v>
      </c>
      <c r="T37" s="61">
        <f t="shared" si="1"/>
        <v>0</v>
      </c>
      <c r="U37" s="2">
        <v>-3728.4799999999814</v>
      </c>
      <c r="V37" s="60">
        <f t="shared" si="16"/>
        <v>11035.284999999982</v>
      </c>
      <c r="X37" s="34">
        <v>9487.1299999999992</v>
      </c>
      <c r="Y37" s="70">
        <v>99079.43</v>
      </c>
      <c r="Z37" s="60">
        <f t="shared" si="5"/>
        <v>8568.4100000000035</v>
      </c>
      <c r="AB37" s="61">
        <v>90511.02</v>
      </c>
      <c r="AC37" s="165" t="s">
        <v>94</v>
      </c>
      <c r="AD37" s="61">
        <f t="shared" ref="AD37:AD40" si="18">+(AB37-S37)/2</f>
        <v>7306.8050000000003</v>
      </c>
      <c r="AE37" s="61">
        <f t="shared" ref="AE37:AE40" si="19">+AB37-S37-AD37</f>
        <v>7306.8050000000003</v>
      </c>
    </row>
    <row r="38" spans="1:31" x14ac:dyDescent="0.45">
      <c r="A38" s="19"/>
      <c r="B38" s="28" t="s">
        <v>96</v>
      </c>
      <c r="C38" s="29" t="s">
        <v>97</v>
      </c>
      <c r="D38" s="30"/>
      <c r="E38" s="33">
        <v>240</v>
      </c>
      <c r="F38" s="32">
        <v>366</v>
      </c>
      <c r="G38" s="32">
        <v>534.96</v>
      </c>
      <c r="H38" s="32">
        <v>567.96</v>
      </c>
      <c r="I38" s="33">
        <v>570.08000000000004</v>
      </c>
      <c r="J38" s="32">
        <v>2535.37</v>
      </c>
      <c r="K38" s="33">
        <v>3598</v>
      </c>
      <c r="L38" s="54">
        <v>552</v>
      </c>
      <c r="M38" s="34">
        <v>165.61</v>
      </c>
      <c r="N38" s="97">
        <v>0</v>
      </c>
      <c r="O38" s="34">
        <v>0</v>
      </c>
      <c r="P38" s="34">
        <v>0</v>
      </c>
      <c r="Q38" s="58">
        <f t="shared" si="13"/>
        <v>9129.98</v>
      </c>
      <c r="R38" s="5"/>
      <c r="S38" s="62">
        <f t="shared" si="6"/>
        <v>9129.98</v>
      </c>
      <c r="T38" s="61">
        <f t="shared" si="1"/>
        <v>0</v>
      </c>
      <c r="U38" s="2">
        <v>3532.6900000000005</v>
      </c>
      <c r="V38" s="60">
        <f t="shared" si="16"/>
        <v>-3532.6900000000005</v>
      </c>
      <c r="X38" s="34">
        <v>-213.62</v>
      </c>
      <c r="Y38" s="70">
        <v>24603.02</v>
      </c>
      <c r="Z38" s="60">
        <f t="shared" si="5"/>
        <v>15473.04</v>
      </c>
      <c r="AB38" s="61">
        <v>9129.98</v>
      </c>
      <c r="AC38" s="165" t="s">
        <v>96</v>
      </c>
      <c r="AD38" s="61">
        <f t="shared" si="18"/>
        <v>0</v>
      </c>
      <c r="AE38" s="61">
        <f t="shared" si="19"/>
        <v>0</v>
      </c>
    </row>
    <row r="39" spans="1:31" x14ac:dyDescent="0.45">
      <c r="A39" s="19"/>
      <c r="B39" s="28" t="s">
        <v>98</v>
      </c>
      <c r="C39" s="29" t="s">
        <v>99</v>
      </c>
      <c r="D39" s="30"/>
      <c r="E39" s="33">
        <v>10833.33</v>
      </c>
      <c r="F39" s="32">
        <v>10833.33</v>
      </c>
      <c r="G39" s="32">
        <v>10833.33</v>
      </c>
      <c r="H39" s="32">
        <v>9750</v>
      </c>
      <c r="I39" s="33">
        <v>9750</v>
      </c>
      <c r="J39" s="32">
        <v>9750</v>
      </c>
      <c r="K39" s="33">
        <v>9750</v>
      </c>
      <c r="L39" s="54">
        <v>9750</v>
      </c>
      <c r="M39" s="34">
        <v>9750</v>
      </c>
      <c r="N39" s="97">
        <v>9750</v>
      </c>
      <c r="O39" s="34">
        <v>9750.0050000000047</v>
      </c>
      <c r="P39" s="34">
        <v>9750.0050000000047</v>
      </c>
      <c r="Q39" s="58">
        <f t="shared" si="13"/>
        <v>120250</v>
      </c>
      <c r="R39" s="5"/>
      <c r="S39" s="62">
        <f t="shared" si="6"/>
        <v>100749.98999999999</v>
      </c>
      <c r="T39" s="61">
        <f t="shared" si="1"/>
        <v>0</v>
      </c>
      <c r="U39" s="2">
        <v>0</v>
      </c>
      <c r="V39" s="60">
        <f t="shared" si="16"/>
        <v>9750.0050000000047</v>
      </c>
      <c r="X39" s="34">
        <v>9750</v>
      </c>
      <c r="Y39" s="70">
        <v>120248.99</v>
      </c>
      <c r="Z39" s="60">
        <f t="shared" si="5"/>
        <v>-1.0099999999947613</v>
      </c>
      <c r="AB39" s="61">
        <v>120250</v>
      </c>
      <c r="AC39" s="165" t="s">
        <v>98</v>
      </c>
      <c r="AD39" s="61">
        <f t="shared" si="18"/>
        <v>9750.0050000000047</v>
      </c>
      <c r="AE39" s="61">
        <f t="shared" si="19"/>
        <v>9750.0050000000047</v>
      </c>
    </row>
    <row r="40" spans="1:31" x14ac:dyDescent="0.45">
      <c r="A40" s="19"/>
      <c r="B40" s="28" t="s">
        <v>100</v>
      </c>
      <c r="C40" s="29" t="s">
        <v>101</v>
      </c>
      <c r="D40" s="30"/>
      <c r="E40" s="33">
        <v>3640</v>
      </c>
      <c r="F40" s="32">
        <v>3640</v>
      </c>
      <c r="G40" s="32">
        <v>3640</v>
      </c>
      <c r="H40" s="32">
        <v>3640</v>
      </c>
      <c r="I40" s="33">
        <v>3640</v>
      </c>
      <c r="J40" s="32">
        <v>3640</v>
      </c>
      <c r="K40" s="33">
        <v>3640</v>
      </c>
      <c r="L40" s="54">
        <v>3640</v>
      </c>
      <c r="M40" s="34">
        <v>3640</v>
      </c>
      <c r="N40" s="97">
        <v>3640</v>
      </c>
      <c r="O40" s="34">
        <v>4300</v>
      </c>
      <c r="P40" s="34">
        <v>4300</v>
      </c>
      <c r="Q40" s="58">
        <f t="shared" si="13"/>
        <v>45000</v>
      </c>
      <c r="R40" s="5"/>
      <c r="S40" s="62">
        <f t="shared" si="6"/>
        <v>36400</v>
      </c>
      <c r="T40" s="61">
        <f t="shared" si="1"/>
        <v>0</v>
      </c>
      <c r="U40" s="2">
        <v>-330</v>
      </c>
      <c r="V40" s="60">
        <f t="shared" si="16"/>
        <v>4630</v>
      </c>
      <c r="X40" s="34">
        <v>3805</v>
      </c>
      <c r="Y40" s="70">
        <v>44230</v>
      </c>
      <c r="Z40" s="60">
        <f t="shared" si="5"/>
        <v>-770</v>
      </c>
      <c r="AB40" s="61">
        <v>45000</v>
      </c>
      <c r="AC40" s="165" t="s">
        <v>100</v>
      </c>
      <c r="AD40" s="61">
        <f t="shared" si="18"/>
        <v>4300</v>
      </c>
      <c r="AE40" s="61">
        <f t="shared" si="19"/>
        <v>4300</v>
      </c>
    </row>
    <row r="41" spans="1:31" ht="22.5" x14ac:dyDescent="0.45">
      <c r="A41" s="19"/>
      <c r="B41" s="37" t="s">
        <v>102</v>
      </c>
      <c r="C41" s="38"/>
      <c r="D41" s="39"/>
      <c r="E41" s="40">
        <v>21209.33</v>
      </c>
      <c r="F41" s="41">
        <v>21989.78</v>
      </c>
      <c r="G41" s="41">
        <v>24966.84</v>
      </c>
      <c r="H41" s="41">
        <v>23634.959999999999</v>
      </c>
      <c r="I41" s="40">
        <v>18660.330000000002</v>
      </c>
      <c r="J41" s="41">
        <v>26470.9</v>
      </c>
      <c r="K41" s="40">
        <v>22700.5</v>
      </c>
      <c r="L41" s="55">
        <v>22844.13</v>
      </c>
      <c r="M41" s="55">
        <v>25705.759999999998</v>
      </c>
      <c r="N41" s="99">
        <f>SUM(N37:N40)</f>
        <v>19550</v>
      </c>
      <c r="O41" s="99">
        <f t="shared" ref="O41:Q41" si="20">SUM(O37:O40)</f>
        <v>21356.810000000005</v>
      </c>
      <c r="P41" s="99">
        <f t="shared" si="20"/>
        <v>21356.810000000005</v>
      </c>
      <c r="Q41" s="99">
        <f t="shared" si="20"/>
        <v>264891</v>
      </c>
      <c r="R41" s="5"/>
      <c r="S41" s="62">
        <f t="shared" si="6"/>
        <v>227732.53000000003</v>
      </c>
      <c r="T41" s="61">
        <f t="shared" si="1"/>
        <v>5555.1500000000233</v>
      </c>
      <c r="U41" s="2">
        <v>-525.78999999992084</v>
      </c>
      <c r="V41" s="60">
        <f t="shared" si="16"/>
        <v>21882.599999999926</v>
      </c>
      <c r="X41" s="42">
        <v>22828.51</v>
      </c>
      <c r="Y41" s="70">
        <v>288161.44</v>
      </c>
      <c r="Z41" s="60">
        <f t="shared" si="5"/>
        <v>23270.440000000002</v>
      </c>
      <c r="AB41" s="168">
        <v>264891</v>
      </c>
      <c r="AC41" s="166" t="s">
        <v>102</v>
      </c>
    </row>
    <row r="42" spans="1:31" ht="22.5" x14ac:dyDescent="0.45">
      <c r="A42" s="19"/>
      <c r="B42" s="28" t="s">
        <v>103</v>
      </c>
      <c r="C42" s="29" t="s">
        <v>104</v>
      </c>
      <c r="D42" s="30"/>
      <c r="E42" s="33">
        <v>12.06</v>
      </c>
      <c r="F42" s="32">
        <v>2444.5</v>
      </c>
      <c r="G42" s="32">
        <v>4886.12</v>
      </c>
      <c r="H42" s="32">
        <v>3460.55</v>
      </c>
      <c r="I42" s="33">
        <v>4065.08</v>
      </c>
      <c r="J42" s="32">
        <v>4058.1</v>
      </c>
      <c r="K42" s="33">
        <v>4121.18</v>
      </c>
      <c r="L42" s="54">
        <v>4161.1099999999997</v>
      </c>
      <c r="M42" s="34">
        <v>4216.24</v>
      </c>
      <c r="N42" s="97">
        <v>4076.55</v>
      </c>
      <c r="O42" s="34">
        <v>11058.137999999999</v>
      </c>
      <c r="P42" s="34">
        <v>11058.137999999999</v>
      </c>
      <c r="Q42" s="58">
        <f t="shared" si="13"/>
        <v>57617.766000000003</v>
      </c>
      <c r="R42" s="5"/>
      <c r="S42" s="62">
        <f t="shared" si="6"/>
        <v>35501.490000000005</v>
      </c>
      <c r="T42" s="61">
        <f t="shared" si="1"/>
        <v>0</v>
      </c>
      <c r="U42" s="2">
        <v>-5426.1399999999921</v>
      </c>
      <c r="V42" s="60">
        <f t="shared" si="16"/>
        <v>16484.277999999991</v>
      </c>
      <c r="X42" s="34">
        <v>6774.66</v>
      </c>
      <c r="Y42" s="70">
        <v>41592.49</v>
      </c>
      <c r="Z42" s="60">
        <f t="shared" si="5"/>
        <v>-16025.276000000005</v>
      </c>
      <c r="AB42" s="61">
        <v>57617.766000000003</v>
      </c>
      <c r="AC42" s="165" t="s">
        <v>103</v>
      </c>
      <c r="AD42" s="61">
        <f t="shared" ref="AD42:AD49" si="21">+(AB42-S42)/2</f>
        <v>11058.137999999999</v>
      </c>
      <c r="AE42" s="61">
        <f t="shared" ref="AE42:AE49" si="22">+AB42-S42-AD42</f>
        <v>11058.137999999999</v>
      </c>
    </row>
    <row r="43" spans="1:31" x14ac:dyDescent="0.45">
      <c r="A43" s="19"/>
      <c r="B43" s="28" t="s">
        <v>105</v>
      </c>
      <c r="C43" s="29" t="s">
        <v>106</v>
      </c>
      <c r="D43" s="30"/>
      <c r="E43" s="33">
        <v>1305.3599999999999</v>
      </c>
      <c r="F43" s="32">
        <v>1353.77</v>
      </c>
      <c r="G43" s="32">
        <v>1546.09</v>
      </c>
      <c r="H43" s="32">
        <v>1463.55</v>
      </c>
      <c r="I43" s="33">
        <v>1155.08</v>
      </c>
      <c r="J43" s="32">
        <v>1639.38</v>
      </c>
      <c r="K43" s="33">
        <v>1407.44</v>
      </c>
      <c r="L43" s="54">
        <v>1416.34</v>
      </c>
      <c r="M43" s="34">
        <v>1249.3599999999999</v>
      </c>
      <c r="N43" s="97">
        <v>1212.0999999999999</v>
      </c>
      <c r="O43" s="34">
        <v>1337.3859999999986</v>
      </c>
      <c r="P43" s="34">
        <v>1337.3859999999986</v>
      </c>
      <c r="Q43" s="58">
        <f t="shared" si="13"/>
        <v>16423.241999999998</v>
      </c>
      <c r="R43" s="5"/>
      <c r="S43" s="62">
        <f t="shared" si="6"/>
        <v>13748.470000000001</v>
      </c>
      <c r="T43" s="61">
        <f t="shared" si="1"/>
        <v>0</v>
      </c>
      <c r="U43" s="2">
        <v>1995.9799999999977</v>
      </c>
      <c r="V43" s="60">
        <f t="shared" si="16"/>
        <v>-658.59399999999914</v>
      </c>
      <c r="X43" s="34">
        <v>399.24</v>
      </c>
      <c r="Y43" s="70">
        <v>8841.82</v>
      </c>
      <c r="Z43" s="60">
        <f t="shared" si="5"/>
        <v>-7581.4219999999987</v>
      </c>
      <c r="AB43" s="61">
        <v>16423.241999999998</v>
      </c>
      <c r="AC43" s="165" t="s">
        <v>105</v>
      </c>
      <c r="AD43" s="61">
        <f t="shared" si="21"/>
        <v>1337.3859999999986</v>
      </c>
      <c r="AE43" s="61">
        <f t="shared" si="22"/>
        <v>1337.3859999999986</v>
      </c>
    </row>
    <row r="44" spans="1:31" x14ac:dyDescent="0.45">
      <c r="A44" s="19"/>
      <c r="B44" s="28" t="s">
        <v>107</v>
      </c>
      <c r="C44" s="29" t="s">
        <v>108</v>
      </c>
      <c r="D44" s="30"/>
      <c r="E44" s="33">
        <v>360.68</v>
      </c>
      <c r="F44" s="32">
        <v>615.28</v>
      </c>
      <c r="G44" s="32">
        <v>895.59</v>
      </c>
      <c r="H44" s="32">
        <v>746.08</v>
      </c>
      <c r="I44" s="33">
        <v>733.58</v>
      </c>
      <c r="J44" s="32">
        <v>844.38</v>
      </c>
      <c r="K44" s="33">
        <v>788.93</v>
      </c>
      <c r="L44" s="54">
        <v>794.41</v>
      </c>
      <c r="M44" s="34">
        <v>760.04</v>
      </c>
      <c r="N44" s="97">
        <v>739.49</v>
      </c>
      <c r="O44" s="34">
        <v>724.08825000000024</v>
      </c>
      <c r="P44" s="34">
        <v>724.08825000000024</v>
      </c>
      <c r="Q44" s="58">
        <f t="shared" si="13"/>
        <v>8726.6365000000005</v>
      </c>
      <c r="R44" s="5"/>
      <c r="S44" s="62">
        <f t="shared" si="6"/>
        <v>7278.46</v>
      </c>
      <c r="T44" s="61">
        <f t="shared" si="1"/>
        <v>0</v>
      </c>
      <c r="U44" s="2">
        <v>-2021.2800000000025</v>
      </c>
      <c r="V44" s="60">
        <f t="shared" si="16"/>
        <v>2745.3682500000027</v>
      </c>
      <c r="X44" s="34">
        <v>1799.62</v>
      </c>
      <c r="Y44" s="70">
        <v>16752.12</v>
      </c>
      <c r="Z44" s="60">
        <f t="shared" si="5"/>
        <v>8025.4834999999985</v>
      </c>
      <c r="AB44" s="61">
        <v>8726.6365000000005</v>
      </c>
      <c r="AC44" s="165" t="s">
        <v>107</v>
      </c>
      <c r="AD44" s="61">
        <f t="shared" si="21"/>
        <v>724.08825000000024</v>
      </c>
      <c r="AE44" s="61">
        <f t="shared" si="22"/>
        <v>724.08825000000024</v>
      </c>
    </row>
    <row r="45" spans="1:31" x14ac:dyDescent="0.45">
      <c r="A45" s="19"/>
      <c r="B45" s="28" t="s">
        <v>109</v>
      </c>
      <c r="C45" s="29" t="s">
        <v>110</v>
      </c>
      <c r="D45" s="30"/>
      <c r="E45" s="33">
        <v>5252.6</v>
      </c>
      <c r="F45" s="32">
        <v>5004.8100000000004</v>
      </c>
      <c r="G45" s="32">
        <v>-1544.83</v>
      </c>
      <c r="H45" s="32">
        <v>2117.96</v>
      </c>
      <c r="I45" s="33">
        <v>2966.49</v>
      </c>
      <c r="J45" s="32">
        <v>2899.13</v>
      </c>
      <c r="K45" s="33">
        <v>2995.99</v>
      </c>
      <c r="L45" s="54">
        <v>2962.31</v>
      </c>
      <c r="M45" s="34">
        <v>2928.63</v>
      </c>
      <c r="N45" s="97">
        <v>2995.99</v>
      </c>
      <c r="O45" s="34">
        <v>5710.4599999999991</v>
      </c>
      <c r="P45" s="34">
        <v>5710.4599999999991</v>
      </c>
      <c r="Q45" s="58">
        <f t="shared" si="13"/>
        <v>40000</v>
      </c>
      <c r="R45" s="5"/>
      <c r="S45" s="62">
        <f t="shared" si="6"/>
        <v>28579.08</v>
      </c>
      <c r="T45" s="61">
        <f t="shared" si="1"/>
        <v>0</v>
      </c>
      <c r="U45" s="2">
        <v>-7926.739999999998</v>
      </c>
      <c r="V45" s="60">
        <f t="shared" si="16"/>
        <v>13637.199999999997</v>
      </c>
      <c r="X45" s="34">
        <v>6896.18</v>
      </c>
      <c r="Y45" s="70">
        <v>47192</v>
      </c>
      <c r="Z45" s="60">
        <f t="shared" si="5"/>
        <v>7192</v>
      </c>
      <c r="AB45" s="171">
        <f>55000-15000</f>
        <v>40000</v>
      </c>
      <c r="AC45" s="165" t="s">
        <v>109</v>
      </c>
      <c r="AD45" s="61">
        <f t="shared" si="21"/>
        <v>5710.4599999999991</v>
      </c>
      <c r="AE45" s="61">
        <f t="shared" si="22"/>
        <v>5710.4599999999991</v>
      </c>
    </row>
    <row r="46" spans="1:31" x14ac:dyDescent="0.45">
      <c r="A46" s="19"/>
      <c r="B46" s="28" t="s">
        <v>111</v>
      </c>
      <c r="C46" s="29" t="s">
        <v>112</v>
      </c>
      <c r="D46" s="30"/>
      <c r="E46" s="33">
        <v>4.43</v>
      </c>
      <c r="F46" s="32">
        <v>249.57</v>
      </c>
      <c r="G46" s="32">
        <v>175.93</v>
      </c>
      <c r="H46" s="35"/>
      <c r="I46" s="33">
        <v>0</v>
      </c>
      <c r="J46" s="35">
        <v>191.62</v>
      </c>
      <c r="K46" s="33">
        <v>2118.0500000000002</v>
      </c>
      <c r="L46" s="54">
        <v>902.13</v>
      </c>
      <c r="M46" s="34">
        <v>-12.34</v>
      </c>
      <c r="N46" s="97">
        <v>0</v>
      </c>
      <c r="O46" s="34">
        <v>2659.0049999999997</v>
      </c>
      <c r="P46" s="34">
        <v>2659.0049999999997</v>
      </c>
      <c r="Q46" s="58">
        <f t="shared" si="13"/>
        <v>8947.4</v>
      </c>
      <c r="R46" s="5"/>
      <c r="S46" s="62">
        <f t="shared" si="6"/>
        <v>3629.3900000000003</v>
      </c>
      <c r="T46" s="61">
        <f t="shared" si="1"/>
        <v>0</v>
      </c>
      <c r="U46" s="2">
        <v>-1937.7399999999998</v>
      </c>
      <c r="V46" s="60">
        <f t="shared" si="16"/>
        <v>4596.744999999999</v>
      </c>
      <c r="X46" s="34">
        <v>1064.68</v>
      </c>
      <c r="Y46" s="70">
        <v>7086.7</v>
      </c>
      <c r="Z46" s="60">
        <f t="shared" si="5"/>
        <v>-1860.6999999999998</v>
      </c>
      <c r="AB46" s="61">
        <v>8947.4</v>
      </c>
      <c r="AC46" s="165" t="s">
        <v>111</v>
      </c>
      <c r="AD46" s="61">
        <f t="shared" si="21"/>
        <v>2659.0049999999997</v>
      </c>
      <c r="AE46" s="61">
        <f t="shared" si="22"/>
        <v>2659.0049999999997</v>
      </c>
    </row>
    <row r="47" spans="1:31" x14ac:dyDescent="0.45">
      <c r="A47" s="19"/>
      <c r="B47" s="28" t="s">
        <v>113</v>
      </c>
      <c r="C47" s="29" t="s">
        <v>114</v>
      </c>
      <c r="D47" s="30"/>
      <c r="E47" s="33">
        <v>3524.5</v>
      </c>
      <c r="F47" s="32">
        <v>881</v>
      </c>
      <c r="G47" s="32">
        <v>881</v>
      </c>
      <c r="H47" s="32">
        <v>789.11</v>
      </c>
      <c r="I47" s="33">
        <v>881</v>
      </c>
      <c r="J47" s="32">
        <v>881</v>
      </c>
      <c r="K47" s="33">
        <v>881</v>
      </c>
      <c r="L47" s="54">
        <v>0</v>
      </c>
      <c r="M47" s="34">
        <v>1762</v>
      </c>
      <c r="N47" s="97">
        <v>0</v>
      </c>
      <c r="O47" s="34">
        <v>3787.25</v>
      </c>
      <c r="P47" s="34">
        <v>3787.25</v>
      </c>
      <c r="Q47" s="58">
        <f t="shared" si="13"/>
        <v>18055.11</v>
      </c>
      <c r="R47" s="5"/>
      <c r="S47" s="62">
        <f t="shared" si="6"/>
        <v>10480.61</v>
      </c>
      <c r="T47" s="61">
        <f t="shared" si="1"/>
        <v>0</v>
      </c>
      <c r="U47" s="2">
        <v>-1303.2400000000052</v>
      </c>
      <c r="V47" s="60">
        <f t="shared" si="16"/>
        <v>5090.4900000000052</v>
      </c>
      <c r="X47" s="34">
        <v>1532.62</v>
      </c>
      <c r="Y47" s="70">
        <v>15288.809999999998</v>
      </c>
      <c r="Z47" s="60">
        <f t="shared" si="5"/>
        <v>-2766.3000000000029</v>
      </c>
      <c r="AB47" s="61">
        <v>18055.11</v>
      </c>
      <c r="AC47" s="165" t="s">
        <v>113</v>
      </c>
      <c r="AD47" s="61">
        <f t="shared" si="21"/>
        <v>3787.25</v>
      </c>
      <c r="AE47" s="61">
        <f t="shared" si="22"/>
        <v>3787.25</v>
      </c>
    </row>
    <row r="48" spans="1:31" x14ac:dyDescent="0.45">
      <c r="A48" s="19"/>
      <c r="B48" s="28" t="s">
        <v>115</v>
      </c>
      <c r="C48" s="29" t="s">
        <v>116</v>
      </c>
      <c r="D48" s="30"/>
      <c r="E48" s="31"/>
      <c r="F48" s="35"/>
      <c r="G48" s="35"/>
      <c r="H48" s="35"/>
      <c r="I48" s="31"/>
      <c r="J48" s="35"/>
      <c r="K48" s="31">
        <v>1331</v>
      </c>
      <c r="L48" s="53"/>
      <c r="M48" s="36">
        <v>-1331</v>
      </c>
      <c r="N48" s="97"/>
      <c r="O48" s="36">
        <v>0</v>
      </c>
      <c r="P48" s="34">
        <v>0</v>
      </c>
      <c r="Q48" s="58">
        <f t="shared" si="13"/>
        <v>0</v>
      </c>
      <c r="R48" s="5"/>
      <c r="S48" s="62">
        <f t="shared" si="6"/>
        <v>0</v>
      </c>
      <c r="T48" s="61">
        <f t="shared" si="1"/>
        <v>0</v>
      </c>
      <c r="U48" s="2">
        <v>0</v>
      </c>
      <c r="V48" s="60">
        <f t="shared" si="16"/>
        <v>0</v>
      </c>
      <c r="X48" s="36"/>
      <c r="Y48" s="70">
        <v>0</v>
      </c>
      <c r="Z48" s="60">
        <f t="shared" si="5"/>
        <v>0</v>
      </c>
      <c r="AB48" s="61">
        <v>0</v>
      </c>
      <c r="AC48" s="165" t="s">
        <v>115</v>
      </c>
      <c r="AD48" s="61">
        <f t="shared" si="21"/>
        <v>0</v>
      </c>
      <c r="AE48" s="61">
        <f t="shared" si="22"/>
        <v>0</v>
      </c>
    </row>
    <row r="49" spans="1:34" x14ac:dyDescent="0.45">
      <c r="A49" s="19"/>
      <c r="B49" s="28" t="s">
        <v>117</v>
      </c>
      <c r="C49" s="29" t="s">
        <v>118</v>
      </c>
      <c r="D49" s="30"/>
      <c r="E49" s="33">
        <v>1048.48</v>
      </c>
      <c r="F49" s="32">
        <v>1081.2</v>
      </c>
      <c r="G49" s="32">
        <v>1221.5999999999999</v>
      </c>
      <c r="H49" s="32">
        <v>1153.3499999999999</v>
      </c>
      <c r="I49" s="33">
        <v>904.52</v>
      </c>
      <c r="J49" s="32">
        <v>1294.07</v>
      </c>
      <c r="K49" s="33">
        <v>1119.1300000000001</v>
      </c>
      <c r="L49" s="54">
        <v>1114.6099999999999</v>
      </c>
      <c r="M49" s="34">
        <v>999.25</v>
      </c>
      <c r="N49" s="97">
        <v>977.5</v>
      </c>
      <c r="O49" s="34">
        <v>1165.420000000001</v>
      </c>
      <c r="P49" s="34">
        <v>1165.420000000001</v>
      </c>
      <c r="Q49" s="58">
        <f t="shared" si="13"/>
        <v>13244.550000000003</v>
      </c>
      <c r="R49" s="5"/>
      <c r="S49" s="62">
        <f t="shared" si="6"/>
        <v>10913.71</v>
      </c>
      <c r="T49" s="61">
        <f t="shared" si="1"/>
        <v>0</v>
      </c>
      <c r="U49" s="2">
        <v>-105.60999999999876</v>
      </c>
      <c r="V49" s="60">
        <f t="shared" si="16"/>
        <v>1271.0299999999997</v>
      </c>
      <c r="X49" s="34">
        <v>1152.0999999999999</v>
      </c>
      <c r="Y49" s="70">
        <v>14710.8</v>
      </c>
      <c r="Z49" s="60">
        <f t="shared" si="5"/>
        <v>1466.2499999999964</v>
      </c>
      <c r="AB49" s="61">
        <v>13244.550000000001</v>
      </c>
      <c r="AC49" s="165" t="s">
        <v>117</v>
      </c>
      <c r="AD49" s="61">
        <f t="shared" si="21"/>
        <v>1165.420000000001</v>
      </c>
      <c r="AE49" s="61">
        <f t="shared" si="22"/>
        <v>1165.420000000001</v>
      </c>
    </row>
    <row r="50" spans="1:34" ht="22.5" x14ac:dyDescent="0.45">
      <c r="A50" s="19"/>
      <c r="B50" s="37" t="s">
        <v>119</v>
      </c>
      <c r="C50" s="38"/>
      <c r="D50" s="39"/>
      <c r="E50" s="40">
        <v>11508.11</v>
      </c>
      <c r="F50" s="41">
        <v>11630.13</v>
      </c>
      <c r="G50" s="41">
        <v>8061.5</v>
      </c>
      <c r="H50" s="41">
        <v>9730.6</v>
      </c>
      <c r="I50" s="40">
        <v>10705.75</v>
      </c>
      <c r="J50" s="41">
        <v>11807.68</v>
      </c>
      <c r="K50" s="40">
        <v>14762.72</v>
      </c>
      <c r="L50" s="55">
        <v>11350.91</v>
      </c>
      <c r="M50" s="55">
        <v>10572.18</v>
      </c>
      <c r="N50" s="99">
        <f>SUM(N42:N49)</f>
        <v>10001.629999999999</v>
      </c>
      <c r="O50" s="99">
        <f t="shared" ref="O50:Q50" si="23">SUM(O42:O49)</f>
        <v>26441.74725</v>
      </c>
      <c r="P50" s="99">
        <f t="shared" si="23"/>
        <v>26441.74725</v>
      </c>
      <c r="Q50" s="99">
        <f t="shared" si="23"/>
        <v>163014.70449999999</v>
      </c>
      <c r="R50" s="5"/>
      <c r="S50" s="62">
        <f t="shared" si="6"/>
        <v>110131.20999999999</v>
      </c>
      <c r="T50" s="61">
        <f t="shared" si="1"/>
        <v>0</v>
      </c>
      <c r="U50" s="2">
        <v>-16724.76999999999</v>
      </c>
      <c r="V50" s="60">
        <f t="shared" si="16"/>
        <v>43166.51724999999</v>
      </c>
      <c r="X50" s="42">
        <v>19619.099999999999</v>
      </c>
      <c r="Y50" s="70">
        <v>151464.74</v>
      </c>
      <c r="Z50" s="60">
        <f t="shared" si="5"/>
        <v>-11549.964500000002</v>
      </c>
      <c r="AB50" s="168">
        <v>178014.70449999999</v>
      </c>
      <c r="AC50" s="166" t="s">
        <v>119</v>
      </c>
    </row>
    <row r="51" spans="1:34" ht="22.5" x14ac:dyDescent="0.45">
      <c r="A51" s="19"/>
      <c r="B51" s="45" t="s">
        <v>120</v>
      </c>
      <c r="C51" s="46"/>
      <c r="D51" s="47"/>
      <c r="E51" s="48">
        <v>36539.769999999997</v>
      </c>
      <c r="F51" s="49">
        <v>54218.34</v>
      </c>
      <c r="G51" s="49">
        <v>69856.17</v>
      </c>
      <c r="H51" s="49">
        <v>61856.77</v>
      </c>
      <c r="I51" s="48">
        <v>61971.1</v>
      </c>
      <c r="J51" s="49">
        <v>70716.100000000006</v>
      </c>
      <c r="K51" s="48">
        <v>69817.740000000005</v>
      </c>
      <c r="L51" s="56">
        <v>66783.070000000007</v>
      </c>
      <c r="M51" s="56">
        <v>63633.21</v>
      </c>
      <c r="N51" s="101">
        <f>+N50+N41+N36</f>
        <v>61645.159999999996</v>
      </c>
      <c r="O51" s="101">
        <f t="shared" ref="O51:Q51" si="24">+O50+O41+O36</f>
        <v>73907.13725</v>
      </c>
      <c r="P51" s="101">
        <f t="shared" si="24"/>
        <v>73907.13725</v>
      </c>
      <c r="Q51" s="101">
        <f t="shared" si="24"/>
        <v>764851.70449999999</v>
      </c>
      <c r="R51" s="5"/>
      <c r="S51" s="62">
        <f t="shared" si="6"/>
        <v>617037.43000000005</v>
      </c>
      <c r="T51" s="61">
        <f t="shared" si="1"/>
        <v>0</v>
      </c>
      <c r="U51" s="2">
        <v>-13970.579999999958</v>
      </c>
      <c r="V51" s="60">
        <f t="shared" si="16"/>
        <v>87877.717249999958</v>
      </c>
      <c r="X51" s="50">
        <v>73328.89</v>
      </c>
      <c r="Y51" s="70">
        <v>774405.94</v>
      </c>
      <c r="Z51" s="60">
        <f t="shared" si="5"/>
        <v>9554.2354999999516</v>
      </c>
      <c r="AB51" s="169">
        <v>779851.70449999999</v>
      </c>
      <c r="AC51" s="167" t="s">
        <v>120</v>
      </c>
    </row>
    <row r="52" spans="1:34" ht="22.5" x14ac:dyDescent="0.45">
      <c r="A52" s="19"/>
      <c r="B52" s="28" t="s">
        <v>121</v>
      </c>
      <c r="C52" s="29" t="s">
        <v>122</v>
      </c>
      <c r="D52" s="30"/>
      <c r="E52" s="33">
        <v>10797.95</v>
      </c>
      <c r="F52" s="35"/>
      <c r="G52" s="35"/>
      <c r="H52" s="35"/>
      <c r="I52" s="33">
        <v>0</v>
      </c>
      <c r="J52" s="35">
        <v>0</v>
      </c>
      <c r="K52" s="33">
        <v>0</v>
      </c>
      <c r="L52" s="54">
        <v>0</v>
      </c>
      <c r="M52" s="34">
        <v>0</v>
      </c>
      <c r="N52" s="97">
        <v>0</v>
      </c>
      <c r="O52" s="34">
        <v>0</v>
      </c>
      <c r="P52" s="34">
        <v>0</v>
      </c>
      <c r="Q52" s="58">
        <f t="shared" ref="Q52:Q89" si="25">SUM(E52:P52)</f>
        <v>10797.95</v>
      </c>
      <c r="R52" s="5"/>
      <c r="S52" s="62">
        <f t="shared" si="6"/>
        <v>10797.95</v>
      </c>
      <c r="T52" s="61">
        <f t="shared" si="1"/>
        <v>0</v>
      </c>
      <c r="U52" s="2">
        <v>-2300.5200000000004</v>
      </c>
      <c r="V52" s="60">
        <f t="shared" si="16"/>
        <v>2300.5200000000004</v>
      </c>
      <c r="X52" s="34">
        <v>1150.26</v>
      </c>
      <c r="Y52" s="70">
        <v>10798</v>
      </c>
      <c r="Z52" s="60">
        <f t="shared" si="5"/>
        <v>4.9999999999272404E-2</v>
      </c>
      <c r="AB52" s="61">
        <v>10797.95</v>
      </c>
      <c r="AC52" s="165" t="s">
        <v>121</v>
      </c>
      <c r="AD52" s="61">
        <f t="shared" ref="AD52:AD59" si="26">+(AB52-S52)/2</f>
        <v>0</v>
      </c>
      <c r="AE52" s="61">
        <f t="shared" ref="AE52:AE59" si="27">+AB52-S52-AD52</f>
        <v>0</v>
      </c>
    </row>
    <row r="53" spans="1:34" x14ac:dyDescent="0.45">
      <c r="A53" s="19"/>
      <c r="B53" s="28" t="s">
        <v>123</v>
      </c>
      <c r="C53" s="29" t="s">
        <v>124</v>
      </c>
      <c r="D53" s="30"/>
      <c r="E53" s="33">
        <v>11393.33</v>
      </c>
      <c r="F53" s="35"/>
      <c r="G53" s="32">
        <v>228.19</v>
      </c>
      <c r="H53" s="35"/>
      <c r="I53" s="33">
        <v>0</v>
      </c>
      <c r="J53" s="35">
        <v>0</v>
      </c>
      <c r="K53" s="33">
        <v>0</v>
      </c>
      <c r="L53" s="54">
        <v>0</v>
      </c>
      <c r="M53" s="34">
        <v>257.75</v>
      </c>
      <c r="N53" s="97">
        <v>0</v>
      </c>
      <c r="O53" s="34">
        <v>310.36499999999978</v>
      </c>
      <c r="P53" s="34">
        <v>310.36499999999978</v>
      </c>
      <c r="Q53" s="58">
        <f t="shared" si="25"/>
        <v>12500</v>
      </c>
      <c r="R53" s="5"/>
      <c r="S53" s="62">
        <f t="shared" si="6"/>
        <v>11879.27</v>
      </c>
      <c r="T53" s="61">
        <f t="shared" si="1"/>
        <v>0</v>
      </c>
      <c r="U53" s="2">
        <v>-7094.6199999999953</v>
      </c>
      <c r="V53" s="60">
        <f t="shared" si="16"/>
        <v>7404.9849999999951</v>
      </c>
      <c r="X53" s="34">
        <v>3547.31</v>
      </c>
      <c r="Y53" s="70">
        <v>13121.02</v>
      </c>
      <c r="Z53" s="60">
        <f t="shared" si="5"/>
        <v>621.02000000000044</v>
      </c>
      <c r="AB53" s="61">
        <v>12500</v>
      </c>
      <c r="AC53" s="165" t="s">
        <v>123</v>
      </c>
      <c r="AD53" s="61">
        <f t="shared" si="26"/>
        <v>310.36499999999978</v>
      </c>
      <c r="AE53" s="61">
        <f t="shared" si="27"/>
        <v>310.36499999999978</v>
      </c>
    </row>
    <row r="54" spans="1:34" x14ac:dyDescent="0.45">
      <c r="A54" s="19"/>
      <c r="B54" s="28" t="s">
        <v>125</v>
      </c>
      <c r="C54" s="29" t="s">
        <v>126</v>
      </c>
      <c r="D54" s="30"/>
      <c r="E54" s="33">
        <v>1499.51</v>
      </c>
      <c r="F54" s="32">
        <v>2765.88</v>
      </c>
      <c r="G54" s="32">
        <v>608.38</v>
      </c>
      <c r="H54" s="32">
        <v>84.64</v>
      </c>
      <c r="I54" s="33">
        <v>353</v>
      </c>
      <c r="J54" s="32">
        <v>3172.15</v>
      </c>
      <c r="K54" s="33">
        <v>665.54</v>
      </c>
      <c r="L54" s="54">
        <v>573.05999999999995</v>
      </c>
      <c r="M54" s="34">
        <v>2849.84</v>
      </c>
      <c r="N54" s="97">
        <v>899.98</v>
      </c>
      <c r="O54" s="34">
        <v>764.00999999999931</v>
      </c>
      <c r="P54" s="34">
        <v>764.00999999999931</v>
      </c>
      <c r="Q54" s="58">
        <f t="shared" si="25"/>
        <v>15000</v>
      </c>
      <c r="R54" s="5"/>
      <c r="S54" s="62">
        <f t="shared" si="6"/>
        <v>13471.980000000001</v>
      </c>
      <c r="T54" s="61">
        <f t="shared" si="1"/>
        <v>0</v>
      </c>
      <c r="U54" s="2">
        <v>-1735.2499999999927</v>
      </c>
      <c r="V54" s="60">
        <f t="shared" si="16"/>
        <v>2499.259999999992</v>
      </c>
      <c r="X54" s="34">
        <v>2630.2</v>
      </c>
      <c r="Y54" s="70">
        <v>21612</v>
      </c>
      <c r="Z54" s="60">
        <f t="shared" si="5"/>
        <v>6612</v>
      </c>
      <c r="AB54" s="61">
        <v>15000</v>
      </c>
      <c r="AC54" s="165" t="s">
        <v>125</v>
      </c>
      <c r="AD54" s="61">
        <f t="shared" si="26"/>
        <v>764.00999999999931</v>
      </c>
      <c r="AE54" s="61">
        <f t="shared" si="27"/>
        <v>764.00999999999931</v>
      </c>
    </row>
    <row r="55" spans="1:34" x14ac:dyDescent="0.45">
      <c r="A55" s="19"/>
      <c r="B55" s="28" t="s">
        <v>127</v>
      </c>
      <c r="C55" s="29" t="s">
        <v>128</v>
      </c>
      <c r="D55" s="30"/>
      <c r="E55" s="33">
        <v>533.12</v>
      </c>
      <c r="F55" s="32">
        <v>263.41000000000003</v>
      </c>
      <c r="G55" s="32">
        <v>18.350000000000001</v>
      </c>
      <c r="H55" s="32">
        <v>383.25</v>
      </c>
      <c r="I55" s="33">
        <v>615.38</v>
      </c>
      <c r="J55" s="32">
        <v>12.5</v>
      </c>
      <c r="K55" s="33">
        <v>670.4</v>
      </c>
      <c r="L55" s="54">
        <v>0</v>
      </c>
      <c r="M55" s="34">
        <v>0</v>
      </c>
      <c r="N55" s="97">
        <v>0</v>
      </c>
      <c r="O55" s="34">
        <v>261.74499999999989</v>
      </c>
      <c r="P55" s="34">
        <v>261.74499999999989</v>
      </c>
      <c r="Q55" s="58">
        <f t="shared" si="25"/>
        <v>3019.9</v>
      </c>
      <c r="R55" s="5"/>
      <c r="S55" s="62">
        <f t="shared" si="6"/>
        <v>2496.4100000000003</v>
      </c>
      <c r="T55" s="61">
        <f t="shared" si="1"/>
        <v>0</v>
      </c>
      <c r="U55" s="2">
        <v>-2822.58</v>
      </c>
      <c r="V55" s="60">
        <f t="shared" si="16"/>
        <v>3084.3249999999998</v>
      </c>
      <c r="X55" s="34">
        <v>1725.23</v>
      </c>
      <c r="Y55" s="70">
        <v>5371</v>
      </c>
      <c r="Z55" s="60">
        <f t="shared" si="5"/>
        <v>2351.1</v>
      </c>
      <c r="AB55" s="61">
        <v>3019.9</v>
      </c>
      <c r="AC55" s="165" t="s">
        <v>127</v>
      </c>
      <c r="AD55" s="61">
        <f t="shared" si="26"/>
        <v>261.74499999999989</v>
      </c>
      <c r="AE55" s="61">
        <f t="shared" si="27"/>
        <v>261.74499999999989</v>
      </c>
    </row>
    <row r="56" spans="1:34" x14ac:dyDescent="0.45">
      <c r="A56" s="19"/>
      <c r="B56" s="28" t="s">
        <v>129</v>
      </c>
      <c r="C56" s="29" t="s">
        <v>130</v>
      </c>
      <c r="D56" s="30"/>
      <c r="E56" s="31"/>
      <c r="F56" s="35"/>
      <c r="G56" s="32">
        <v>1145</v>
      </c>
      <c r="H56" s="35"/>
      <c r="I56" s="33">
        <v>0</v>
      </c>
      <c r="J56" s="35">
        <v>0</v>
      </c>
      <c r="K56" s="33">
        <v>0</v>
      </c>
      <c r="L56" s="54">
        <v>0</v>
      </c>
      <c r="M56" s="34">
        <v>0</v>
      </c>
      <c r="N56" s="97">
        <v>0</v>
      </c>
      <c r="O56" s="34">
        <v>0</v>
      </c>
      <c r="P56" s="34">
        <v>0</v>
      </c>
      <c r="Q56" s="58">
        <f t="shared" si="25"/>
        <v>1145</v>
      </c>
      <c r="R56" s="5"/>
      <c r="S56" s="62">
        <f t="shared" si="6"/>
        <v>1145</v>
      </c>
      <c r="T56" s="61">
        <f t="shared" si="1"/>
        <v>0</v>
      </c>
      <c r="U56" s="2">
        <v>286.26000000000005</v>
      </c>
      <c r="V56" s="60">
        <f t="shared" si="16"/>
        <v>-286.26000000000005</v>
      </c>
      <c r="X56" s="34">
        <v>-143.13</v>
      </c>
      <c r="Y56" s="70">
        <v>0</v>
      </c>
      <c r="Z56" s="60">
        <f t="shared" si="5"/>
        <v>-1145</v>
      </c>
      <c r="AB56" s="61">
        <v>1145</v>
      </c>
      <c r="AC56" s="165" t="s">
        <v>129</v>
      </c>
      <c r="AD56" s="61">
        <f t="shared" si="26"/>
        <v>0</v>
      </c>
      <c r="AE56" s="61">
        <f t="shared" si="27"/>
        <v>0</v>
      </c>
    </row>
    <row r="57" spans="1:34" x14ac:dyDescent="0.45">
      <c r="A57" s="19"/>
      <c r="B57" s="28" t="s">
        <v>131</v>
      </c>
      <c r="C57" s="29" t="s">
        <v>132</v>
      </c>
      <c r="D57" s="30"/>
      <c r="E57" s="33">
        <v>478.05</v>
      </c>
      <c r="F57" s="35"/>
      <c r="G57" s="35"/>
      <c r="H57" s="32">
        <v>1182.5899999999999</v>
      </c>
      <c r="I57" s="33">
        <v>900</v>
      </c>
      <c r="J57" s="32">
        <v>0</v>
      </c>
      <c r="K57" s="33">
        <v>1017</v>
      </c>
      <c r="L57" s="54">
        <v>649.53</v>
      </c>
      <c r="M57" s="34">
        <v>0</v>
      </c>
      <c r="N57" s="97">
        <v>63.48</v>
      </c>
      <c r="O57" s="34">
        <v>0</v>
      </c>
      <c r="P57" s="34">
        <v>0</v>
      </c>
      <c r="Q57" s="58">
        <f t="shared" si="25"/>
        <v>4290.6499999999996</v>
      </c>
      <c r="R57" s="5"/>
      <c r="S57" s="62">
        <f t="shared" si="6"/>
        <v>4290.6499999999996</v>
      </c>
      <c r="T57" s="61">
        <f t="shared" si="1"/>
        <v>0</v>
      </c>
      <c r="U57" s="2">
        <v>-12434.840000000004</v>
      </c>
      <c r="V57" s="60">
        <f t="shared" si="16"/>
        <v>12434.840000000004</v>
      </c>
      <c r="X57" s="34">
        <v>6667.42</v>
      </c>
      <c r="Y57" s="70">
        <v>19979.989999999998</v>
      </c>
      <c r="Z57" s="60">
        <f t="shared" si="5"/>
        <v>15689.339999999998</v>
      </c>
      <c r="AB57" s="61">
        <v>4290.6499999999996</v>
      </c>
      <c r="AC57" s="165" t="s">
        <v>131</v>
      </c>
      <c r="AD57" s="61">
        <f t="shared" si="26"/>
        <v>0</v>
      </c>
      <c r="AE57" s="61">
        <f t="shared" si="27"/>
        <v>0</v>
      </c>
    </row>
    <row r="58" spans="1:34" x14ac:dyDescent="0.45">
      <c r="A58" s="19"/>
      <c r="B58" s="28" t="s">
        <v>133</v>
      </c>
      <c r="C58" s="29" t="s">
        <v>134</v>
      </c>
      <c r="D58" s="30"/>
      <c r="E58" s="33">
        <v>5575.71</v>
      </c>
      <c r="F58" s="35"/>
      <c r="G58" s="32">
        <v>88</v>
      </c>
      <c r="H58" s="35"/>
      <c r="I58" s="33">
        <v>0</v>
      </c>
      <c r="J58" s="35">
        <v>0</v>
      </c>
      <c r="K58" s="33">
        <v>0</v>
      </c>
      <c r="L58" s="54">
        <v>0</v>
      </c>
      <c r="M58" s="34">
        <v>0</v>
      </c>
      <c r="N58" s="97">
        <v>0</v>
      </c>
      <c r="O58" s="34">
        <v>718.14499999999998</v>
      </c>
      <c r="P58" s="34">
        <v>718.14499999999998</v>
      </c>
      <c r="Q58" s="58">
        <f t="shared" si="25"/>
        <v>7100</v>
      </c>
      <c r="R58" s="5"/>
      <c r="S58" s="62">
        <f t="shared" si="6"/>
        <v>5663.71</v>
      </c>
      <c r="T58" s="61">
        <f t="shared" si="1"/>
        <v>0</v>
      </c>
      <c r="U58" s="2">
        <v>1415.9199999999998</v>
      </c>
      <c r="V58" s="60">
        <f t="shared" si="16"/>
        <v>-697.77499999999986</v>
      </c>
      <c r="X58" s="34">
        <v>-707.96</v>
      </c>
      <c r="Y58" s="70">
        <v>1.0000000000218279E-2</v>
      </c>
      <c r="Z58" s="60">
        <f t="shared" si="5"/>
        <v>-7099.99</v>
      </c>
      <c r="AB58" s="61">
        <v>7100</v>
      </c>
      <c r="AC58" s="165" t="s">
        <v>133</v>
      </c>
      <c r="AD58" s="61">
        <f t="shared" si="26"/>
        <v>718.14499999999998</v>
      </c>
      <c r="AE58" s="61">
        <f t="shared" si="27"/>
        <v>718.14499999999998</v>
      </c>
    </row>
    <row r="59" spans="1:34" x14ac:dyDescent="0.45">
      <c r="A59" s="19"/>
      <c r="B59" s="28" t="s">
        <v>135</v>
      </c>
      <c r="C59" s="29" t="s">
        <v>136</v>
      </c>
      <c r="D59" s="30"/>
      <c r="E59" s="33">
        <v>256</v>
      </c>
      <c r="F59" s="32">
        <v>116</v>
      </c>
      <c r="G59" s="35"/>
      <c r="H59" s="32">
        <v>264</v>
      </c>
      <c r="I59" s="33">
        <v>458.49</v>
      </c>
      <c r="J59" s="32">
        <v>18</v>
      </c>
      <c r="K59" s="33">
        <v>339.16</v>
      </c>
      <c r="L59" s="54">
        <v>0</v>
      </c>
      <c r="M59" s="34">
        <v>66</v>
      </c>
      <c r="N59" s="97">
        <v>45.19</v>
      </c>
      <c r="O59" s="34">
        <v>468.57999999999993</v>
      </c>
      <c r="P59" s="34">
        <v>468.57999999999993</v>
      </c>
      <c r="Q59" s="58">
        <f t="shared" si="25"/>
        <v>2500</v>
      </c>
      <c r="R59" s="5"/>
      <c r="S59" s="62">
        <f t="shared" si="6"/>
        <v>1562.8400000000001</v>
      </c>
      <c r="T59" s="61">
        <f t="shared" si="1"/>
        <v>0</v>
      </c>
      <c r="U59" s="2">
        <v>635.49</v>
      </c>
      <c r="V59" s="60">
        <f t="shared" si="16"/>
        <v>-166.91000000000008</v>
      </c>
      <c r="X59" s="34">
        <v>-79.5</v>
      </c>
      <c r="Y59" s="70">
        <v>0</v>
      </c>
      <c r="Z59" s="60">
        <f t="shared" si="5"/>
        <v>-2500</v>
      </c>
      <c r="AB59" s="61">
        <v>2500</v>
      </c>
      <c r="AC59" s="165" t="s">
        <v>135</v>
      </c>
      <c r="AD59" s="61">
        <f t="shared" si="26"/>
        <v>468.57999999999993</v>
      </c>
      <c r="AE59" s="61">
        <f t="shared" si="27"/>
        <v>468.57999999999993</v>
      </c>
    </row>
    <row r="60" spans="1:34" ht="22.5" x14ac:dyDescent="0.45">
      <c r="A60" s="19"/>
      <c r="B60" s="37" t="s">
        <v>137</v>
      </c>
      <c r="C60" s="38"/>
      <c r="D60" s="39"/>
      <c r="E60" s="40">
        <v>30533.67</v>
      </c>
      <c r="F60" s="41">
        <v>3145.29</v>
      </c>
      <c r="G60" s="41">
        <v>2087.92</v>
      </c>
      <c r="H60" s="41">
        <v>1914.48</v>
      </c>
      <c r="I60" s="40">
        <v>2326.87</v>
      </c>
      <c r="J60" s="41">
        <v>3202.65</v>
      </c>
      <c r="K60" s="40">
        <v>2215.59</v>
      </c>
      <c r="L60" s="55">
        <v>1222.5899999999999</v>
      </c>
      <c r="M60" s="55">
        <v>5091.1099999999997</v>
      </c>
      <c r="N60" s="99">
        <f>SUM(N52:N59)</f>
        <v>1008.6500000000001</v>
      </c>
      <c r="O60" s="99">
        <f t="shared" ref="O60:Q60" si="28">SUM(O52:O59)</f>
        <v>2522.8449999999989</v>
      </c>
      <c r="P60" s="99">
        <f t="shared" si="28"/>
        <v>2522.8449999999989</v>
      </c>
      <c r="Q60" s="99">
        <f t="shared" si="28"/>
        <v>56353.5</v>
      </c>
      <c r="R60" s="5"/>
      <c r="S60" s="62">
        <f t="shared" si="6"/>
        <v>52748.82</v>
      </c>
      <c r="T60" s="61">
        <f t="shared" si="1"/>
        <v>1441.010000000002</v>
      </c>
      <c r="U60" s="2">
        <v>-24050.139999999985</v>
      </c>
      <c r="V60" s="60">
        <f t="shared" si="16"/>
        <v>26572.984999999982</v>
      </c>
      <c r="X60" s="42">
        <v>14789.83</v>
      </c>
      <c r="Y60" s="70">
        <v>70882.02</v>
      </c>
      <c r="Z60" s="60">
        <f t="shared" si="5"/>
        <v>14528.520000000004</v>
      </c>
      <c r="AB60" s="168">
        <v>56353.5</v>
      </c>
      <c r="AC60" s="166" t="s">
        <v>137</v>
      </c>
    </row>
    <row r="61" spans="1:34" x14ac:dyDescent="0.45">
      <c r="A61" s="19"/>
      <c r="B61" s="28" t="s">
        <v>138</v>
      </c>
      <c r="C61" s="29" t="s">
        <v>139</v>
      </c>
      <c r="D61" s="30"/>
      <c r="E61" s="33">
        <v>92.9</v>
      </c>
      <c r="F61" s="32">
        <v>-87.9</v>
      </c>
      <c r="G61" s="32">
        <v>475</v>
      </c>
      <c r="H61" s="35"/>
      <c r="I61" s="33">
        <v>0</v>
      </c>
      <c r="J61" s="35">
        <v>518</v>
      </c>
      <c r="K61" s="33">
        <v>0</v>
      </c>
      <c r="L61" s="54">
        <v>0</v>
      </c>
      <c r="M61" s="34">
        <v>170</v>
      </c>
      <c r="N61" s="97">
        <v>0</v>
      </c>
      <c r="O61" s="34">
        <v>0</v>
      </c>
      <c r="P61" s="34">
        <v>0</v>
      </c>
      <c r="Q61" s="58">
        <f t="shared" si="25"/>
        <v>1168</v>
      </c>
      <c r="R61" s="5"/>
      <c r="S61" s="62">
        <f t="shared" si="6"/>
        <v>1168</v>
      </c>
      <c r="T61" s="61">
        <f t="shared" si="1"/>
        <v>0</v>
      </c>
      <c r="U61" s="2">
        <v>-132.87999999999965</v>
      </c>
      <c r="V61" s="60">
        <f t="shared" si="16"/>
        <v>132.87999999999965</v>
      </c>
      <c r="X61" s="34">
        <v>325.44</v>
      </c>
      <c r="Y61" s="70">
        <v>4583</v>
      </c>
      <c r="Z61" s="60">
        <f t="shared" si="5"/>
        <v>3415</v>
      </c>
      <c r="AB61" s="61">
        <v>1168</v>
      </c>
      <c r="AC61" s="165" t="s">
        <v>138</v>
      </c>
      <c r="AD61" s="61">
        <f t="shared" ref="AD61:AD83" si="29">+(AB61-S61)/2</f>
        <v>0</v>
      </c>
      <c r="AE61" s="61">
        <f t="shared" ref="AE61:AE83" si="30">+AB61-S61-AD61</f>
        <v>0</v>
      </c>
      <c r="AF61" s="61">
        <v>171497.82</v>
      </c>
      <c r="AG61" s="165">
        <v>5100</v>
      </c>
      <c r="AH61" s="114" t="s">
        <v>389</v>
      </c>
    </row>
    <row r="62" spans="1:34" x14ac:dyDescent="0.45">
      <c r="A62" s="19"/>
      <c r="B62" s="28" t="s">
        <v>140</v>
      </c>
      <c r="C62" s="29" t="s">
        <v>141</v>
      </c>
      <c r="D62" s="30"/>
      <c r="E62" s="31"/>
      <c r="F62" s="32">
        <v>795</v>
      </c>
      <c r="G62" s="32">
        <v>895</v>
      </c>
      <c r="H62" s="32">
        <v>-605</v>
      </c>
      <c r="I62" s="33">
        <v>1000</v>
      </c>
      <c r="J62" s="32">
        <v>500</v>
      </c>
      <c r="K62" s="33">
        <v>500</v>
      </c>
      <c r="L62" s="54">
        <v>500</v>
      </c>
      <c r="M62" s="34">
        <v>0</v>
      </c>
      <c r="N62" s="97">
        <v>0</v>
      </c>
      <c r="O62" s="34">
        <v>50</v>
      </c>
      <c r="P62" s="34">
        <v>50</v>
      </c>
      <c r="Q62" s="58">
        <f t="shared" si="25"/>
        <v>3685</v>
      </c>
      <c r="R62" s="5"/>
      <c r="S62" s="62">
        <f t="shared" si="6"/>
        <v>3585</v>
      </c>
      <c r="T62" s="61">
        <f t="shared" si="1"/>
        <v>0</v>
      </c>
      <c r="U62" s="2">
        <v>1771.2599999999993</v>
      </c>
      <c r="V62" s="60">
        <f t="shared" si="16"/>
        <v>-1721.2599999999993</v>
      </c>
      <c r="X62" s="34">
        <v>-135.63</v>
      </c>
      <c r="Y62" s="70">
        <v>0</v>
      </c>
      <c r="Z62" s="60">
        <f t="shared" si="5"/>
        <v>-3685</v>
      </c>
      <c r="AB62" s="61">
        <v>3685</v>
      </c>
      <c r="AC62" s="165" t="s">
        <v>140</v>
      </c>
      <c r="AD62" s="61">
        <f t="shared" si="29"/>
        <v>50</v>
      </c>
      <c r="AE62" s="61">
        <f t="shared" si="30"/>
        <v>50</v>
      </c>
    </row>
    <row r="63" spans="1:34" x14ac:dyDescent="0.45">
      <c r="A63" s="19"/>
      <c r="B63" s="28" t="s">
        <v>142</v>
      </c>
      <c r="C63" s="29" t="s">
        <v>143</v>
      </c>
      <c r="D63" s="30"/>
      <c r="E63" s="33">
        <v>46.16</v>
      </c>
      <c r="F63" s="32">
        <v>46.16</v>
      </c>
      <c r="G63" s="32">
        <v>46.16</v>
      </c>
      <c r="H63" s="32">
        <v>5395.49</v>
      </c>
      <c r="I63" s="33">
        <v>14.99</v>
      </c>
      <c r="J63" s="32">
        <v>28.44</v>
      </c>
      <c r="K63" s="33">
        <v>189</v>
      </c>
      <c r="L63" s="54">
        <v>29.21</v>
      </c>
      <c r="M63" s="34">
        <v>177.37</v>
      </c>
      <c r="N63" s="97">
        <v>0</v>
      </c>
      <c r="O63" s="34">
        <v>4.5474735088646412E-13</v>
      </c>
      <c r="P63" s="34">
        <v>4.5474735088646412E-13</v>
      </c>
      <c r="Q63" s="58">
        <f t="shared" si="25"/>
        <v>5972.98</v>
      </c>
      <c r="R63" s="5"/>
      <c r="S63" s="62">
        <f t="shared" si="6"/>
        <v>5972.9799999999987</v>
      </c>
      <c r="T63" s="61">
        <f t="shared" si="1"/>
        <v>0</v>
      </c>
      <c r="U63" s="2">
        <v>624.34999999999854</v>
      </c>
      <c r="V63" s="60">
        <f t="shared" si="16"/>
        <v>-624.34999999999809</v>
      </c>
      <c r="X63" s="34">
        <v>-290.45999999999998</v>
      </c>
      <c r="Y63" s="70">
        <v>6721</v>
      </c>
      <c r="Z63" s="60">
        <f t="shared" si="5"/>
        <v>748.02000000000044</v>
      </c>
      <c r="AB63" s="61">
        <v>5972.98</v>
      </c>
      <c r="AC63" s="165" t="s">
        <v>142</v>
      </c>
      <c r="AD63" s="61">
        <f t="shared" si="29"/>
        <v>4.5474735088646412E-13</v>
      </c>
      <c r="AE63" s="61">
        <f t="shared" si="30"/>
        <v>4.5474735088646412E-13</v>
      </c>
    </row>
    <row r="64" spans="1:34" x14ac:dyDescent="0.45">
      <c r="A64" s="19"/>
      <c r="B64" s="28" t="s">
        <v>144</v>
      </c>
      <c r="C64" s="29" t="s">
        <v>145</v>
      </c>
      <c r="D64" s="30"/>
      <c r="E64" s="33">
        <v>5320.5</v>
      </c>
      <c r="F64" s="32">
        <v>1330</v>
      </c>
      <c r="G64" s="32">
        <v>1330</v>
      </c>
      <c r="H64" s="32">
        <v>1330</v>
      </c>
      <c r="I64" s="33">
        <v>1330</v>
      </c>
      <c r="J64" s="32">
        <v>1330</v>
      </c>
      <c r="K64" s="33">
        <v>0</v>
      </c>
      <c r="L64" s="54">
        <v>0</v>
      </c>
      <c r="M64" s="34">
        <v>3993</v>
      </c>
      <c r="N64" s="97">
        <v>0</v>
      </c>
      <c r="O64" s="34">
        <v>1331</v>
      </c>
      <c r="P64" s="34">
        <v>1331</v>
      </c>
      <c r="Q64" s="58">
        <f t="shared" si="25"/>
        <v>18625.5</v>
      </c>
      <c r="R64" s="5"/>
      <c r="S64" s="62">
        <f t="shared" si="6"/>
        <v>15963.5</v>
      </c>
      <c r="T64" s="61">
        <f t="shared" si="1"/>
        <v>0</v>
      </c>
      <c r="U64" s="2">
        <v>1886.9800000000014</v>
      </c>
      <c r="V64" s="60">
        <f t="shared" si="16"/>
        <v>-555.98000000000138</v>
      </c>
      <c r="X64" s="34">
        <v>386.51</v>
      </c>
      <c r="Y64" s="70">
        <v>18621</v>
      </c>
      <c r="Z64" s="60">
        <f t="shared" si="5"/>
        <v>-4.5</v>
      </c>
      <c r="AB64" s="61">
        <v>18625.5</v>
      </c>
      <c r="AC64" s="165" t="s">
        <v>144</v>
      </c>
      <c r="AD64" s="61">
        <f t="shared" si="29"/>
        <v>1331</v>
      </c>
      <c r="AE64" s="61">
        <f t="shared" si="30"/>
        <v>1331</v>
      </c>
    </row>
    <row r="65" spans="1:33" x14ac:dyDescent="0.45">
      <c r="A65" s="19"/>
      <c r="B65" s="28" t="s">
        <v>146</v>
      </c>
      <c r="C65" s="29" t="s">
        <v>147</v>
      </c>
      <c r="D65" s="30"/>
      <c r="E65" s="33">
        <v>2500</v>
      </c>
      <c r="F65" s="32">
        <v>2640</v>
      </c>
      <c r="G65" s="32">
        <v>1448.95</v>
      </c>
      <c r="H65" s="32">
        <v>1516.99</v>
      </c>
      <c r="I65" s="33">
        <v>1400</v>
      </c>
      <c r="J65" s="32">
        <v>1200</v>
      </c>
      <c r="K65" s="33">
        <v>1506</v>
      </c>
      <c r="L65" s="54">
        <v>1300</v>
      </c>
      <c r="M65" s="34">
        <v>1478.31</v>
      </c>
      <c r="N65" s="97">
        <v>606.14</v>
      </c>
      <c r="O65" s="34">
        <v>701.8050000000012</v>
      </c>
      <c r="P65" s="34">
        <v>701.8050000000012</v>
      </c>
      <c r="Q65" s="58">
        <f t="shared" si="25"/>
        <v>17000</v>
      </c>
      <c r="R65" s="5"/>
      <c r="S65" s="62">
        <f t="shared" si="6"/>
        <v>15596.389999999998</v>
      </c>
      <c r="T65" s="61">
        <f t="shared" si="1"/>
        <v>0</v>
      </c>
      <c r="U65" s="2">
        <v>1457.7199999999957</v>
      </c>
      <c r="V65" s="60">
        <f t="shared" si="16"/>
        <v>-755.91499999999451</v>
      </c>
      <c r="X65" s="34">
        <v>571.14</v>
      </c>
      <c r="Y65" s="70">
        <v>19295.34</v>
      </c>
      <c r="Z65" s="60">
        <f t="shared" si="5"/>
        <v>2295.34</v>
      </c>
      <c r="AB65" s="61">
        <v>17000</v>
      </c>
      <c r="AC65" s="165" t="s">
        <v>146</v>
      </c>
      <c r="AD65" s="61">
        <f t="shared" si="29"/>
        <v>701.8050000000012</v>
      </c>
      <c r="AE65" s="61">
        <f t="shared" si="30"/>
        <v>701.8050000000012</v>
      </c>
    </row>
    <row r="66" spans="1:33" x14ac:dyDescent="0.45">
      <c r="A66" s="19"/>
      <c r="B66" s="28" t="s">
        <v>148</v>
      </c>
      <c r="C66" s="29" t="s">
        <v>149</v>
      </c>
      <c r="D66" s="30"/>
      <c r="E66" s="33">
        <v>1958.05</v>
      </c>
      <c r="F66" s="32">
        <v>2600.08</v>
      </c>
      <c r="G66" s="32">
        <v>1628.99</v>
      </c>
      <c r="H66" s="32">
        <v>1600.82</v>
      </c>
      <c r="I66" s="33">
        <v>1667.05</v>
      </c>
      <c r="J66" s="32">
        <v>1456.51</v>
      </c>
      <c r="K66" s="33">
        <v>1746.78</v>
      </c>
      <c r="L66" s="54">
        <v>401.43</v>
      </c>
      <c r="M66" s="34">
        <v>1405.68</v>
      </c>
      <c r="N66" s="97">
        <v>1593.83</v>
      </c>
      <c r="O66" s="34">
        <v>1970.3899999999994</v>
      </c>
      <c r="P66" s="34">
        <v>1970.3899999999994</v>
      </c>
      <c r="Q66" s="58">
        <f t="shared" si="25"/>
        <v>20000</v>
      </c>
      <c r="R66" s="5"/>
      <c r="S66" s="62">
        <f t="shared" si="6"/>
        <v>16059.220000000001</v>
      </c>
      <c r="T66" s="61">
        <f t="shared" si="1"/>
        <v>0</v>
      </c>
      <c r="U66" s="2">
        <v>-1179.4599999999955</v>
      </c>
      <c r="V66" s="60">
        <f t="shared" si="16"/>
        <v>3149.8499999999949</v>
      </c>
      <c r="X66" s="34">
        <v>2151.5100000000002</v>
      </c>
      <c r="Y66" s="70">
        <v>23138.68</v>
      </c>
      <c r="Z66" s="60">
        <f t="shared" si="5"/>
        <v>3138.6800000000003</v>
      </c>
      <c r="AB66" s="61">
        <v>20000</v>
      </c>
      <c r="AC66" s="165" t="s">
        <v>148</v>
      </c>
      <c r="AD66" s="61">
        <f t="shared" si="29"/>
        <v>1970.3899999999994</v>
      </c>
      <c r="AE66" s="61">
        <f t="shared" si="30"/>
        <v>1970.3899999999994</v>
      </c>
    </row>
    <row r="67" spans="1:33" x14ac:dyDescent="0.45">
      <c r="A67" s="19"/>
      <c r="B67" s="28" t="s">
        <v>150</v>
      </c>
      <c r="C67" s="29" t="s">
        <v>151</v>
      </c>
      <c r="D67" s="30"/>
      <c r="E67" s="31"/>
      <c r="F67" s="35"/>
      <c r="G67" s="35"/>
      <c r="H67" s="35"/>
      <c r="I67" s="33">
        <v>0</v>
      </c>
      <c r="J67" s="35">
        <v>0</v>
      </c>
      <c r="K67" s="33">
        <v>0</v>
      </c>
      <c r="L67" s="54">
        <v>48</v>
      </c>
      <c r="M67" s="34">
        <v>398</v>
      </c>
      <c r="N67" s="97">
        <v>0</v>
      </c>
      <c r="O67" s="34">
        <v>0</v>
      </c>
      <c r="P67" s="34">
        <v>0</v>
      </c>
      <c r="Q67" s="58">
        <f t="shared" si="25"/>
        <v>446</v>
      </c>
      <c r="R67" s="5"/>
      <c r="S67" s="62">
        <f t="shared" si="6"/>
        <v>446</v>
      </c>
      <c r="T67" s="61">
        <f t="shared" si="1"/>
        <v>0</v>
      </c>
      <c r="U67" s="2">
        <v>-266.17999999999995</v>
      </c>
      <c r="V67" s="60">
        <f t="shared" si="16"/>
        <v>266.17999999999995</v>
      </c>
      <c r="X67" s="34">
        <v>133.09</v>
      </c>
      <c r="Y67" s="70">
        <v>854</v>
      </c>
      <c r="Z67" s="60">
        <f t="shared" si="5"/>
        <v>408</v>
      </c>
      <c r="AB67" s="61">
        <v>446</v>
      </c>
      <c r="AC67" s="165" t="s">
        <v>150</v>
      </c>
      <c r="AD67" s="61">
        <f t="shared" si="29"/>
        <v>0</v>
      </c>
      <c r="AE67" s="61">
        <f t="shared" si="30"/>
        <v>0</v>
      </c>
    </row>
    <row r="68" spans="1:33" x14ac:dyDescent="0.45">
      <c r="A68" s="19"/>
      <c r="B68" s="28" t="s">
        <v>152</v>
      </c>
      <c r="C68" s="29" t="s">
        <v>153</v>
      </c>
      <c r="D68" s="30"/>
      <c r="E68" s="33">
        <v>17400</v>
      </c>
      <c r="F68" s="32">
        <v>8700</v>
      </c>
      <c r="G68" s="32">
        <v>8700</v>
      </c>
      <c r="H68" s="32">
        <v>8700</v>
      </c>
      <c r="I68" s="33">
        <v>8700</v>
      </c>
      <c r="J68" s="32">
        <v>8700</v>
      </c>
      <c r="K68" s="33">
        <v>8700</v>
      </c>
      <c r="L68" s="54">
        <v>8700</v>
      </c>
      <c r="M68" s="34">
        <v>8700</v>
      </c>
      <c r="N68" s="97">
        <v>8700</v>
      </c>
      <c r="O68" s="34">
        <v>4350</v>
      </c>
      <c r="P68" s="34">
        <v>4350</v>
      </c>
      <c r="Q68" s="58">
        <f t="shared" si="25"/>
        <v>104400</v>
      </c>
      <c r="R68" s="5"/>
      <c r="S68" s="62">
        <f t="shared" si="6"/>
        <v>95700</v>
      </c>
      <c r="T68" s="61">
        <f t="shared" si="1"/>
        <v>0</v>
      </c>
      <c r="U68" s="2">
        <v>0</v>
      </c>
      <c r="V68" s="60">
        <f t="shared" si="16"/>
        <v>4350</v>
      </c>
      <c r="X68" s="34">
        <v>10800</v>
      </c>
      <c r="Y68" s="70">
        <v>113100</v>
      </c>
      <c r="Z68" s="60">
        <f t="shared" si="5"/>
        <v>8700</v>
      </c>
      <c r="AB68" s="61">
        <v>104400</v>
      </c>
      <c r="AC68" s="165" t="s">
        <v>152</v>
      </c>
      <c r="AD68" s="61">
        <f t="shared" si="29"/>
        <v>4350</v>
      </c>
      <c r="AE68" s="61">
        <f t="shared" si="30"/>
        <v>4350</v>
      </c>
    </row>
    <row r="69" spans="1:33" x14ac:dyDescent="0.45">
      <c r="A69" s="19"/>
      <c r="B69" s="28" t="s">
        <v>154</v>
      </c>
      <c r="C69" s="29" t="s">
        <v>155</v>
      </c>
      <c r="D69" s="30"/>
      <c r="E69" s="33">
        <v>325.66000000000003</v>
      </c>
      <c r="F69" s="32">
        <v>140</v>
      </c>
      <c r="G69" s="32">
        <v>190</v>
      </c>
      <c r="H69" s="35"/>
      <c r="I69" s="33">
        <v>125</v>
      </c>
      <c r="J69" s="35">
        <v>0</v>
      </c>
      <c r="K69" s="33">
        <v>0</v>
      </c>
      <c r="L69" s="54">
        <v>0</v>
      </c>
      <c r="M69" s="34">
        <v>0</v>
      </c>
      <c r="N69" s="97">
        <v>0</v>
      </c>
      <c r="O69" s="34">
        <v>376.16999999999996</v>
      </c>
      <c r="P69" s="34">
        <v>376.16999999999996</v>
      </c>
      <c r="Q69" s="58">
        <f t="shared" si="25"/>
        <v>1533</v>
      </c>
      <c r="R69" s="5"/>
      <c r="S69" s="62">
        <f t="shared" si="6"/>
        <v>780.66000000000008</v>
      </c>
      <c r="T69" s="61">
        <f t="shared" si="1"/>
        <v>0</v>
      </c>
      <c r="U69" s="2">
        <v>-80.479999999999791</v>
      </c>
      <c r="V69" s="60">
        <f t="shared" si="16"/>
        <v>456.64999999999975</v>
      </c>
      <c r="X69" s="34">
        <v>102.74</v>
      </c>
      <c r="Y69" s="70">
        <v>781.01</v>
      </c>
      <c r="Z69" s="60">
        <f t="shared" si="5"/>
        <v>-751.99</v>
      </c>
      <c r="AB69" s="61">
        <v>1533</v>
      </c>
      <c r="AC69" s="165">
        <v>5601</v>
      </c>
      <c r="AD69" s="61">
        <f t="shared" si="29"/>
        <v>376.16999999999996</v>
      </c>
      <c r="AE69" s="61">
        <f t="shared" si="30"/>
        <v>376.16999999999996</v>
      </c>
    </row>
    <row r="70" spans="1:33" x14ac:dyDescent="0.45">
      <c r="A70" s="19"/>
      <c r="B70" s="28" t="s">
        <v>156</v>
      </c>
      <c r="C70" s="29" t="s">
        <v>157</v>
      </c>
      <c r="D70" s="30"/>
      <c r="E70" s="31"/>
      <c r="F70" s="32">
        <v>2491.13</v>
      </c>
      <c r="G70" s="35"/>
      <c r="H70" s="35"/>
      <c r="I70" s="33">
        <v>0</v>
      </c>
      <c r="J70" s="35">
        <v>0</v>
      </c>
      <c r="K70" s="33">
        <v>0</v>
      </c>
      <c r="L70" s="54">
        <v>0</v>
      </c>
      <c r="M70" s="34">
        <v>0</v>
      </c>
      <c r="N70" s="97">
        <v>0</v>
      </c>
      <c r="O70" s="34">
        <v>0</v>
      </c>
      <c r="P70" s="34">
        <v>0</v>
      </c>
      <c r="Q70" s="58">
        <f t="shared" si="25"/>
        <v>2491.13</v>
      </c>
      <c r="R70" s="5"/>
      <c r="S70" s="62">
        <f t="shared" si="6"/>
        <v>2491.13</v>
      </c>
      <c r="T70" s="61">
        <f t="shared" si="1"/>
        <v>0</v>
      </c>
      <c r="U70" s="2">
        <v>622.78000000000065</v>
      </c>
      <c r="V70" s="60">
        <f t="shared" si="16"/>
        <v>-622.78000000000065</v>
      </c>
      <c r="X70" s="34">
        <v>-311.39</v>
      </c>
      <c r="Y70" s="70">
        <v>2490.98</v>
      </c>
      <c r="Z70" s="60">
        <f t="shared" si="5"/>
        <v>-0.15000000000009095</v>
      </c>
      <c r="AB70" s="61">
        <v>2491.13</v>
      </c>
      <c r="AC70" s="165" t="s">
        <v>156</v>
      </c>
      <c r="AD70" s="61">
        <f t="shared" si="29"/>
        <v>0</v>
      </c>
      <c r="AE70" s="61">
        <f t="shared" si="30"/>
        <v>0</v>
      </c>
    </row>
    <row r="71" spans="1:33" x14ac:dyDescent="0.45">
      <c r="A71" s="19"/>
      <c r="B71" s="75" t="s">
        <v>387</v>
      </c>
      <c r="C71" s="29" t="s">
        <v>388</v>
      </c>
      <c r="D71" s="30"/>
      <c r="E71" s="31"/>
      <c r="F71" s="32"/>
      <c r="G71" s="35"/>
      <c r="H71" s="35"/>
      <c r="I71" s="33"/>
      <c r="J71" s="35"/>
      <c r="K71" s="33"/>
      <c r="L71" s="54"/>
      <c r="M71" s="34"/>
      <c r="N71" s="97"/>
      <c r="O71" s="34">
        <v>250</v>
      </c>
      <c r="P71" s="34">
        <v>250</v>
      </c>
      <c r="Q71" s="58">
        <f t="shared" si="25"/>
        <v>500</v>
      </c>
      <c r="R71" s="5"/>
      <c r="S71" s="62"/>
      <c r="T71" s="61"/>
      <c r="V71" s="60"/>
      <c r="X71" s="34"/>
      <c r="Y71" s="70"/>
      <c r="Z71" s="60"/>
      <c r="AB71" s="172">
        <v>500</v>
      </c>
      <c r="AC71" s="173" t="s">
        <v>387</v>
      </c>
      <c r="AD71" s="61">
        <f t="shared" ref="AD71" si="31">+(AB71-S71)/2</f>
        <v>250</v>
      </c>
      <c r="AE71" s="61">
        <f t="shared" ref="AE71" si="32">+AB71-S71-AD71</f>
        <v>250</v>
      </c>
    </row>
    <row r="72" spans="1:33" ht="22.5" x14ac:dyDescent="0.45">
      <c r="A72" s="19"/>
      <c r="B72" s="28" t="s">
        <v>158</v>
      </c>
      <c r="C72" s="29" t="s">
        <v>159</v>
      </c>
      <c r="D72" s="30"/>
      <c r="E72" s="33">
        <v>3717.5</v>
      </c>
      <c r="F72" s="35"/>
      <c r="G72" s="32">
        <v>705.37</v>
      </c>
      <c r="H72" s="32">
        <v>3010</v>
      </c>
      <c r="I72" s="33">
        <v>0</v>
      </c>
      <c r="J72" s="32">
        <v>0</v>
      </c>
      <c r="K72" s="33">
        <v>0</v>
      </c>
      <c r="L72" s="54">
        <v>2799.5</v>
      </c>
      <c r="M72" s="34">
        <v>0</v>
      </c>
      <c r="N72" s="97">
        <v>-705.37</v>
      </c>
      <c r="O72" s="34">
        <v>150.00000000000091</v>
      </c>
      <c r="P72" s="34">
        <v>150.00000000000091</v>
      </c>
      <c r="Q72" s="58">
        <f t="shared" si="25"/>
        <v>9827</v>
      </c>
      <c r="R72" s="5"/>
      <c r="S72" s="62">
        <f t="shared" si="6"/>
        <v>9526.9999999999982</v>
      </c>
      <c r="T72" s="61">
        <f t="shared" si="1"/>
        <v>0</v>
      </c>
      <c r="U72" s="2">
        <v>-15641.780000000006</v>
      </c>
      <c r="V72" s="60">
        <f t="shared" si="16"/>
        <v>15791.780000000006</v>
      </c>
      <c r="X72" s="34">
        <v>7820.89</v>
      </c>
      <c r="Y72" s="70">
        <v>80050.02</v>
      </c>
      <c r="Z72" s="60">
        <f t="shared" si="5"/>
        <v>70223.02</v>
      </c>
      <c r="AB72" s="61">
        <v>9827</v>
      </c>
      <c r="AC72" s="165" t="s">
        <v>158</v>
      </c>
      <c r="AD72" s="61">
        <f t="shared" si="29"/>
        <v>150.00000000000091</v>
      </c>
      <c r="AE72" s="61">
        <f t="shared" si="30"/>
        <v>150.00000000000091</v>
      </c>
      <c r="AF72" s="172"/>
      <c r="AG72" s="173"/>
    </row>
    <row r="73" spans="1:33" x14ac:dyDescent="0.45">
      <c r="A73" s="19"/>
      <c r="B73" s="28" t="s">
        <v>160</v>
      </c>
      <c r="C73" s="29" t="s">
        <v>161</v>
      </c>
      <c r="D73" s="30"/>
      <c r="E73" s="31"/>
      <c r="F73" s="35"/>
      <c r="G73" s="35"/>
      <c r="H73" s="35"/>
      <c r="I73" s="33">
        <v>0</v>
      </c>
      <c r="J73" s="35">
        <v>15</v>
      </c>
      <c r="K73" s="33">
        <v>0</v>
      </c>
      <c r="L73" s="54">
        <v>0</v>
      </c>
      <c r="M73" s="54">
        <v>0</v>
      </c>
      <c r="N73" s="102">
        <v>0</v>
      </c>
      <c r="O73" s="54">
        <v>0</v>
      </c>
      <c r="P73" s="54">
        <v>0</v>
      </c>
      <c r="Q73" s="58">
        <f t="shared" si="25"/>
        <v>15</v>
      </c>
      <c r="R73" s="5"/>
      <c r="S73" s="62">
        <f t="shared" si="6"/>
        <v>15</v>
      </c>
      <c r="T73" s="61">
        <f t="shared" si="1"/>
        <v>0</v>
      </c>
      <c r="U73" s="2">
        <v>-853.74000000000024</v>
      </c>
      <c r="V73" s="60">
        <f t="shared" si="16"/>
        <v>853.74000000000024</v>
      </c>
      <c r="X73" s="34">
        <v>434.37</v>
      </c>
      <c r="Y73" s="70">
        <v>1015</v>
      </c>
      <c r="Z73" s="60">
        <f t="shared" si="5"/>
        <v>1000</v>
      </c>
      <c r="AB73" s="61">
        <v>15</v>
      </c>
      <c r="AC73" s="165" t="s">
        <v>160</v>
      </c>
      <c r="AD73" s="61">
        <f t="shared" si="29"/>
        <v>0</v>
      </c>
      <c r="AE73" s="61">
        <f t="shared" si="30"/>
        <v>0</v>
      </c>
    </row>
    <row r="74" spans="1:33" x14ac:dyDescent="0.45">
      <c r="A74" s="19"/>
      <c r="B74" s="28" t="s">
        <v>162</v>
      </c>
      <c r="C74" s="29" t="s">
        <v>163</v>
      </c>
      <c r="D74" s="30"/>
      <c r="E74" s="31"/>
      <c r="F74" s="35"/>
      <c r="G74" s="32">
        <v>2247.2199999999998</v>
      </c>
      <c r="H74" s="35"/>
      <c r="I74" s="33">
        <v>582.07000000000005</v>
      </c>
      <c r="J74" s="35">
        <v>0</v>
      </c>
      <c r="K74" s="33">
        <v>54.15</v>
      </c>
      <c r="L74" s="54">
        <v>0</v>
      </c>
      <c r="M74" s="34">
        <v>0</v>
      </c>
      <c r="N74" s="97">
        <v>1011.37</v>
      </c>
      <c r="O74" s="34">
        <v>499.99999999999977</v>
      </c>
      <c r="P74" s="34">
        <v>499.99999999999977</v>
      </c>
      <c r="Q74" s="58">
        <f t="shared" si="25"/>
        <v>4894.8099999999995</v>
      </c>
      <c r="R74" s="5"/>
      <c r="S74" s="62">
        <f t="shared" si="6"/>
        <v>3894.81</v>
      </c>
      <c r="T74" s="61">
        <f t="shared" si="1"/>
        <v>0</v>
      </c>
      <c r="U74" s="2">
        <v>-425.46999999999844</v>
      </c>
      <c r="V74" s="60">
        <f t="shared" si="16"/>
        <v>925.46999999999821</v>
      </c>
      <c r="X74" s="34">
        <v>503.77</v>
      </c>
      <c r="Y74" s="70">
        <v>8132.99</v>
      </c>
      <c r="Z74" s="60">
        <f t="shared" si="5"/>
        <v>3238.1800000000003</v>
      </c>
      <c r="AB74" s="61">
        <v>4894.8099999999995</v>
      </c>
      <c r="AC74" s="165" t="s">
        <v>162</v>
      </c>
      <c r="AD74" s="61">
        <f t="shared" si="29"/>
        <v>499.99999999999977</v>
      </c>
      <c r="AE74" s="61">
        <f t="shared" si="30"/>
        <v>499.99999999999977</v>
      </c>
    </row>
    <row r="75" spans="1:33" x14ac:dyDescent="0.45">
      <c r="A75" s="19"/>
      <c r="B75" s="28" t="s">
        <v>164</v>
      </c>
      <c r="C75" s="29" t="s">
        <v>165</v>
      </c>
      <c r="D75" s="30"/>
      <c r="E75" s="31"/>
      <c r="F75" s="35"/>
      <c r="G75" s="32">
        <v>3800</v>
      </c>
      <c r="H75" s="35"/>
      <c r="I75" s="33">
        <v>0</v>
      </c>
      <c r="J75" s="35">
        <v>950</v>
      </c>
      <c r="K75" s="33">
        <v>0</v>
      </c>
      <c r="L75" s="54">
        <v>0</v>
      </c>
      <c r="M75" s="34">
        <v>0</v>
      </c>
      <c r="N75" s="97">
        <v>0</v>
      </c>
      <c r="O75" s="34">
        <v>0</v>
      </c>
      <c r="P75" s="34">
        <v>0</v>
      </c>
      <c r="Q75" s="58">
        <f t="shared" si="25"/>
        <v>4750</v>
      </c>
      <c r="R75" s="5"/>
      <c r="S75" s="62">
        <f t="shared" ref="S75:S93" si="33">SUM(E75:N75)</f>
        <v>4750</v>
      </c>
      <c r="T75" s="61">
        <f t="shared" si="1"/>
        <v>0</v>
      </c>
      <c r="U75" s="2">
        <v>1900</v>
      </c>
      <c r="V75" s="60">
        <f t="shared" si="16"/>
        <v>-1900</v>
      </c>
      <c r="X75" s="34">
        <v>-475</v>
      </c>
      <c r="Y75" s="70">
        <v>0</v>
      </c>
      <c r="Z75" s="60">
        <f t="shared" ref="Z75:Z124" si="34">+Y75-Q75</f>
        <v>-4750</v>
      </c>
      <c r="AB75" s="61">
        <v>4750</v>
      </c>
      <c r="AC75" s="165" t="s">
        <v>164</v>
      </c>
      <c r="AD75" s="61">
        <f t="shared" si="29"/>
        <v>0</v>
      </c>
      <c r="AE75" s="61">
        <f t="shared" si="30"/>
        <v>0</v>
      </c>
    </row>
    <row r="76" spans="1:33" x14ac:dyDescent="0.45">
      <c r="A76" s="19"/>
      <c r="B76" s="28" t="s">
        <v>166</v>
      </c>
      <c r="C76" s="29" t="s">
        <v>167</v>
      </c>
      <c r="D76" s="30"/>
      <c r="E76" s="31"/>
      <c r="F76" s="32">
        <v>8733.32</v>
      </c>
      <c r="G76" s="32">
        <v>1234.94</v>
      </c>
      <c r="H76" s="32">
        <v>6921.75</v>
      </c>
      <c r="I76" s="33">
        <v>22772.03</v>
      </c>
      <c r="J76" s="32">
        <v>10267.25</v>
      </c>
      <c r="K76" s="33">
        <v>4949.79</v>
      </c>
      <c r="L76" s="54">
        <v>23927.11</v>
      </c>
      <c r="M76" s="34">
        <v>14531.63</v>
      </c>
      <c r="N76" s="97">
        <v>2206</v>
      </c>
      <c r="O76" s="34">
        <v>86748.91</v>
      </c>
      <c r="P76" s="34">
        <v>86748.91</v>
      </c>
      <c r="Q76" s="58">
        <f t="shared" si="25"/>
        <v>269041.64</v>
      </c>
      <c r="R76" s="5"/>
      <c r="S76" s="62">
        <f t="shared" si="33"/>
        <v>95543.82</v>
      </c>
      <c r="T76" s="61">
        <f t="shared" ref="T76:T93" si="35">SUM(E76:P76)-Q76</f>
        <v>0</v>
      </c>
      <c r="U76" s="2">
        <v>-24507.460000000021</v>
      </c>
      <c r="V76" s="60">
        <f t="shared" si="16"/>
        <v>111256.37000000002</v>
      </c>
      <c r="X76" s="34">
        <v>28773.37</v>
      </c>
      <c r="Y76" s="70">
        <v>157860.98000000001</v>
      </c>
      <c r="Z76" s="60">
        <f t="shared" si="34"/>
        <v>-111180.66</v>
      </c>
      <c r="AB76" s="61">
        <f>97543.82+AF61</f>
        <v>269041.64</v>
      </c>
      <c r="AC76" s="165" t="s">
        <v>166</v>
      </c>
      <c r="AD76" s="61">
        <f t="shared" si="29"/>
        <v>86748.91</v>
      </c>
      <c r="AE76" s="61">
        <f t="shared" si="30"/>
        <v>86748.91</v>
      </c>
    </row>
    <row r="77" spans="1:33" x14ac:dyDescent="0.45">
      <c r="A77" s="19"/>
      <c r="B77" s="28" t="s">
        <v>168</v>
      </c>
      <c r="C77" s="29" t="s">
        <v>169</v>
      </c>
      <c r="D77" s="30"/>
      <c r="E77" s="31"/>
      <c r="F77" s="35"/>
      <c r="G77" s="35"/>
      <c r="H77" s="32">
        <v>24</v>
      </c>
      <c r="I77" s="33">
        <v>0</v>
      </c>
      <c r="J77" s="32">
        <v>0</v>
      </c>
      <c r="K77" s="33">
        <v>0</v>
      </c>
      <c r="L77" s="54">
        <v>0</v>
      </c>
      <c r="M77" s="34">
        <v>0</v>
      </c>
      <c r="N77" s="97">
        <v>0</v>
      </c>
      <c r="O77" s="34">
        <v>0</v>
      </c>
      <c r="P77" s="34">
        <v>0</v>
      </c>
      <c r="Q77" s="58">
        <f t="shared" si="25"/>
        <v>24</v>
      </c>
      <c r="R77" s="5"/>
      <c r="S77" s="62">
        <f t="shared" si="33"/>
        <v>24</v>
      </c>
      <c r="T77" s="61">
        <f t="shared" si="35"/>
        <v>0</v>
      </c>
      <c r="U77" s="2">
        <v>6</v>
      </c>
      <c r="V77" s="60">
        <f t="shared" si="16"/>
        <v>-6</v>
      </c>
      <c r="X77" s="34">
        <v>-3</v>
      </c>
      <c r="Y77" s="70">
        <v>0</v>
      </c>
      <c r="Z77" s="60">
        <f t="shared" si="34"/>
        <v>-24</v>
      </c>
      <c r="AB77" s="61">
        <v>24</v>
      </c>
      <c r="AC77" s="165" t="s">
        <v>168</v>
      </c>
      <c r="AD77" s="61">
        <f t="shared" si="29"/>
        <v>0</v>
      </c>
      <c r="AE77" s="61">
        <f t="shared" si="30"/>
        <v>0</v>
      </c>
    </row>
    <row r="78" spans="1:33" x14ac:dyDescent="0.45">
      <c r="A78" s="19"/>
      <c r="B78" s="28" t="s">
        <v>170</v>
      </c>
      <c r="C78" s="29" t="s">
        <v>171</v>
      </c>
      <c r="D78" s="30"/>
      <c r="E78" s="33">
        <v>5418.68</v>
      </c>
      <c r="F78" s="32">
        <v>1886.28</v>
      </c>
      <c r="G78" s="32">
        <v>1076.95</v>
      </c>
      <c r="H78" s="32">
        <v>2810</v>
      </c>
      <c r="I78" s="33">
        <v>0</v>
      </c>
      <c r="J78" s="32">
        <v>522.67999999999995</v>
      </c>
      <c r="K78" s="33">
        <v>0</v>
      </c>
      <c r="L78" s="54">
        <v>2638.11</v>
      </c>
      <c r="M78" s="34">
        <v>3505.72</v>
      </c>
      <c r="N78" s="97">
        <v>0</v>
      </c>
      <c r="O78" s="34">
        <v>2499.9999999999982</v>
      </c>
      <c r="P78" s="34">
        <v>2499.9999999999982</v>
      </c>
      <c r="Q78" s="58">
        <f t="shared" si="25"/>
        <v>22858.42</v>
      </c>
      <c r="R78" s="5"/>
      <c r="S78" s="62">
        <f t="shared" si="33"/>
        <v>17858.420000000002</v>
      </c>
      <c r="T78" s="61">
        <f t="shared" si="35"/>
        <v>0</v>
      </c>
      <c r="U78" s="2">
        <v>676.10000000000582</v>
      </c>
      <c r="V78" s="60">
        <f t="shared" si="16"/>
        <v>1823.8999999999924</v>
      </c>
      <c r="X78" s="34">
        <v>-76.709999999999994</v>
      </c>
      <c r="Y78" s="70">
        <v>19714.989999999998</v>
      </c>
      <c r="Z78" s="60">
        <f t="shared" si="34"/>
        <v>-3143.4300000000003</v>
      </c>
      <c r="AB78" s="61">
        <v>22858.42</v>
      </c>
      <c r="AC78" s="165" t="s">
        <v>170</v>
      </c>
      <c r="AD78" s="61">
        <f t="shared" si="29"/>
        <v>2499.9999999999982</v>
      </c>
      <c r="AE78" s="61">
        <f t="shared" si="30"/>
        <v>2499.9999999999982</v>
      </c>
    </row>
    <row r="79" spans="1:33" x14ac:dyDescent="0.45">
      <c r="A79" s="19"/>
      <c r="B79" s="28" t="s">
        <v>172</v>
      </c>
      <c r="C79" s="29" t="s">
        <v>173</v>
      </c>
      <c r="D79" s="30"/>
      <c r="E79" s="31"/>
      <c r="F79" s="35"/>
      <c r="G79" s="35"/>
      <c r="H79" s="35"/>
      <c r="I79" s="33">
        <v>0</v>
      </c>
      <c r="J79" s="35">
        <v>0</v>
      </c>
      <c r="K79" s="33">
        <v>0</v>
      </c>
      <c r="L79" s="54">
        <v>0</v>
      </c>
      <c r="M79" s="34">
        <v>0</v>
      </c>
      <c r="N79" s="97">
        <v>0</v>
      </c>
      <c r="O79" s="34">
        <v>0</v>
      </c>
      <c r="P79" s="34">
        <v>0</v>
      </c>
      <c r="Q79" s="58">
        <f t="shared" si="25"/>
        <v>0</v>
      </c>
      <c r="R79" s="5"/>
      <c r="S79" s="62">
        <f t="shared" si="33"/>
        <v>0</v>
      </c>
      <c r="T79" s="61">
        <f t="shared" si="35"/>
        <v>0</v>
      </c>
      <c r="U79" s="2">
        <v>-12.5</v>
      </c>
      <c r="V79" s="60">
        <f t="shared" si="16"/>
        <v>12.5</v>
      </c>
      <c r="X79" s="34">
        <v>6.25</v>
      </c>
      <c r="Y79" s="70">
        <v>0</v>
      </c>
      <c r="Z79" s="60">
        <f t="shared" si="34"/>
        <v>0</v>
      </c>
      <c r="AB79" s="61">
        <v>0</v>
      </c>
      <c r="AC79" s="165" t="s">
        <v>172</v>
      </c>
      <c r="AD79" s="61">
        <f t="shared" si="29"/>
        <v>0</v>
      </c>
      <c r="AE79" s="61">
        <f t="shared" si="30"/>
        <v>0</v>
      </c>
    </row>
    <row r="80" spans="1:33" x14ac:dyDescent="0.45">
      <c r="A80" s="19"/>
      <c r="B80" s="28" t="s">
        <v>174</v>
      </c>
      <c r="C80" s="29" t="s">
        <v>175</v>
      </c>
      <c r="D80" s="30"/>
      <c r="E80" s="31"/>
      <c r="F80" s="35"/>
      <c r="G80" s="35"/>
      <c r="H80" s="35"/>
      <c r="I80" s="33">
        <v>330</v>
      </c>
      <c r="J80" s="35"/>
      <c r="K80" s="33"/>
      <c r="L80" s="53">
        <v>0</v>
      </c>
      <c r="M80" s="36">
        <v>0</v>
      </c>
      <c r="N80" s="97">
        <v>0</v>
      </c>
      <c r="O80" s="34">
        <v>0</v>
      </c>
      <c r="P80" s="34">
        <v>0</v>
      </c>
      <c r="Q80" s="58">
        <f t="shared" si="25"/>
        <v>330</v>
      </c>
      <c r="R80" s="5"/>
      <c r="S80" s="62">
        <f t="shared" si="33"/>
        <v>330</v>
      </c>
      <c r="T80" s="61">
        <f t="shared" si="35"/>
        <v>0</v>
      </c>
      <c r="U80" s="2">
        <v>330</v>
      </c>
      <c r="V80" s="60">
        <f t="shared" si="16"/>
        <v>-330</v>
      </c>
      <c r="X80" s="36"/>
      <c r="Y80" s="70">
        <v>0</v>
      </c>
      <c r="Z80" s="60">
        <f t="shared" si="34"/>
        <v>-330</v>
      </c>
      <c r="AB80" s="61">
        <v>330</v>
      </c>
      <c r="AC80" s="165" t="s">
        <v>174</v>
      </c>
      <c r="AD80" s="61">
        <f t="shared" si="29"/>
        <v>0</v>
      </c>
      <c r="AE80" s="61">
        <f t="shared" si="30"/>
        <v>0</v>
      </c>
    </row>
    <row r="81" spans="1:33" x14ac:dyDescent="0.45">
      <c r="A81" s="19"/>
      <c r="B81" s="28" t="s">
        <v>176</v>
      </c>
      <c r="C81" s="29" t="s">
        <v>177</v>
      </c>
      <c r="D81" s="30"/>
      <c r="E81" s="33">
        <v>10000</v>
      </c>
      <c r="F81" s="35"/>
      <c r="G81" s="32">
        <v>8000</v>
      </c>
      <c r="H81" s="35"/>
      <c r="I81" s="33">
        <v>4000</v>
      </c>
      <c r="J81" s="35">
        <v>4000</v>
      </c>
      <c r="K81" s="33">
        <v>8000</v>
      </c>
      <c r="L81" s="53">
        <v>4000</v>
      </c>
      <c r="M81" s="34">
        <v>4000</v>
      </c>
      <c r="N81" s="97">
        <v>4000</v>
      </c>
      <c r="O81" s="36">
        <v>4000</v>
      </c>
      <c r="P81" s="34">
        <v>4000</v>
      </c>
      <c r="Q81" s="58">
        <f t="shared" si="25"/>
        <v>54000</v>
      </c>
      <c r="R81" s="5"/>
      <c r="S81" s="62">
        <f t="shared" si="33"/>
        <v>46000</v>
      </c>
      <c r="T81" s="61">
        <f t="shared" si="35"/>
        <v>0</v>
      </c>
      <c r="U81" s="2">
        <v>12500</v>
      </c>
      <c r="V81" s="60">
        <f t="shared" si="16"/>
        <v>-8500</v>
      </c>
      <c r="X81" s="34">
        <v>-2250</v>
      </c>
      <c r="Y81" s="70">
        <v>0</v>
      </c>
      <c r="Z81" s="60">
        <f t="shared" si="34"/>
        <v>-54000</v>
      </c>
      <c r="AB81" s="61">
        <v>54000</v>
      </c>
      <c r="AC81" s="165" t="s">
        <v>176</v>
      </c>
      <c r="AD81" s="61">
        <f t="shared" si="29"/>
        <v>4000</v>
      </c>
      <c r="AE81" s="61">
        <f t="shared" si="30"/>
        <v>4000</v>
      </c>
    </row>
    <row r="82" spans="1:33" x14ac:dyDescent="0.45">
      <c r="A82" s="19"/>
      <c r="B82" s="28" t="s">
        <v>178</v>
      </c>
      <c r="C82" s="29" t="s">
        <v>179</v>
      </c>
      <c r="D82" s="30"/>
      <c r="E82" s="33">
        <v>1350</v>
      </c>
      <c r="F82" s="32">
        <v>1350</v>
      </c>
      <c r="G82" s="32">
        <v>1350</v>
      </c>
      <c r="H82" s="32">
        <v>1350</v>
      </c>
      <c r="I82" s="33">
        <v>1350</v>
      </c>
      <c r="J82" s="32">
        <v>1350</v>
      </c>
      <c r="K82" s="33">
        <v>1350</v>
      </c>
      <c r="L82" s="54">
        <v>1350</v>
      </c>
      <c r="M82" s="34">
        <v>1350</v>
      </c>
      <c r="N82" s="97">
        <v>802.9</v>
      </c>
      <c r="O82" s="34">
        <v>23.550000000000182</v>
      </c>
      <c r="P82" s="34">
        <v>23.550000000000182</v>
      </c>
      <c r="Q82" s="58">
        <f t="shared" si="25"/>
        <v>13000</v>
      </c>
      <c r="R82" s="5"/>
      <c r="S82" s="62">
        <f t="shared" si="33"/>
        <v>12952.9</v>
      </c>
      <c r="T82" s="61">
        <f t="shared" si="35"/>
        <v>0</v>
      </c>
      <c r="U82" s="2">
        <v>4050</v>
      </c>
      <c r="V82" s="60">
        <f t="shared" si="16"/>
        <v>-4026.45</v>
      </c>
      <c r="X82" s="34">
        <v>-675</v>
      </c>
      <c r="Y82" s="70">
        <v>17436.009999999998</v>
      </c>
      <c r="Z82" s="60">
        <f t="shared" si="34"/>
        <v>4436.0099999999984</v>
      </c>
      <c r="AB82" s="61">
        <v>13000</v>
      </c>
      <c r="AC82" s="165" t="s">
        <v>178</v>
      </c>
      <c r="AD82" s="61">
        <f t="shared" si="29"/>
        <v>23.550000000000182</v>
      </c>
      <c r="AE82" s="61">
        <f t="shared" si="30"/>
        <v>23.550000000000182</v>
      </c>
      <c r="AF82" s="61"/>
      <c r="AG82" s="165"/>
    </row>
    <row r="83" spans="1:33" ht="22.5" x14ac:dyDescent="0.45">
      <c r="A83" s="19"/>
      <c r="B83" s="28" t="s">
        <v>180</v>
      </c>
      <c r="C83" s="29" t="s">
        <v>181</v>
      </c>
      <c r="D83" s="30"/>
      <c r="E83" s="33">
        <v>4613.55</v>
      </c>
      <c r="F83" s="35"/>
      <c r="G83" s="35"/>
      <c r="H83" s="32">
        <v>2967.97</v>
      </c>
      <c r="I83" s="33">
        <v>1291.1199999999999</v>
      </c>
      <c r="J83" s="32">
        <v>2931.08</v>
      </c>
      <c r="K83" s="33">
        <f>1607.19+25</f>
        <v>1632.19</v>
      </c>
      <c r="L83" s="54">
        <f>-25+845.85</f>
        <v>820.85</v>
      </c>
      <c r="M83" s="34">
        <v>313.10000000000002</v>
      </c>
      <c r="N83" s="97"/>
      <c r="O83" s="34">
        <v>2901.4500000000007</v>
      </c>
      <c r="P83" s="34">
        <v>2901.4500000000007</v>
      </c>
      <c r="Q83" s="58">
        <f t="shared" si="25"/>
        <v>20372.760000000002</v>
      </c>
      <c r="R83" s="5"/>
      <c r="S83" s="62">
        <f t="shared" si="33"/>
        <v>14569.86</v>
      </c>
      <c r="T83" s="61">
        <f t="shared" si="35"/>
        <v>0</v>
      </c>
      <c r="U83" s="2">
        <v>5055.0799999999963</v>
      </c>
      <c r="V83" s="60">
        <f t="shared" si="16"/>
        <v>-2153.6299999999956</v>
      </c>
      <c r="X83" s="34">
        <v>-416.44</v>
      </c>
      <c r="Y83" s="70">
        <v>0</v>
      </c>
      <c r="Z83" s="60">
        <f t="shared" si="34"/>
        <v>-20372.760000000002</v>
      </c>
      <c r="AB83" s="61">
        <v>20372.760000000002</v>
      </c>
      <c r="AC83" s="165" t="s">
        <v>180</v>
      </c>
      <c r="AD83" s="61">
        <f t="shared" si="29"/>
        <v>2901.4500000000007</v>
      </c>
      <c r="AE83" s="61">
        <f t="shared" si="30"/>
        <v>2901.4500000000007</v>
      </c>
    </row>
    <row r="84" spans="1:33" ht="33.75" x14ac:dyDescent="0.45">
      <c r="A84" s="19"/>
      <c r="B84" s="37" t="s">
        <v>182</v>
      </c>
      <c r="C84" s="38"/>
      <c r="D84" s="39"/>
      <c r="E84" s="40">
        <v>52743</v>
      </c>
      <c r="F84" s="41">
        <v>30624.07</v>
      </c>
      <c r="G84" s="41">
        <v>33128.58</v>
      </c>
      <c r="H84" s="41">
        <v>35022.019999999997</v>
      </c>
      <c r="I84" s="40">
        <v>44562.26</v>
      </c>
      <c r="J84" s="41">
        <v>33768.959999999999</v>
      </c>
      <c r="K84" s="40">
        <f>SUM(K61:K83)</f>
        <v>28627.909999999996</v>
      </c>
      <c r="L84" s="55">
        <v>46514.21</v>
      </c>
      <c r="M84" s="55">
        <v>40022.81</v>
      </c>
      <c r="N84" s="99">
        <f>SUM(N61:N83)</f>
        <v>18214.870000000003</v>
      </c>
      <c r="O84" s="99">
        <f t="shared" ref="O84:Q84" si="36">SUM(O61:O83)</f>
        <v>105853.27500000001</v>
      </c>
      <c r="P84" s="99">
        <f t="shared" si="36"/>
        <v>105853.27500000001</v>
      </c>
      <c r="Q84" s="99">
        <f t="shared" si="36"/>
        <v>574935.24</v>
      </c>
      <c r="R84" s="5"/>
      <c r="S84" s="62">
        <f t="shared" si="33"/>
        <v>363228.69</v>
      </c>
      <c r="T84" s="61">
        <f t="shared" si="35"/>
        <v>0</v>
      </c>
      <c r="U84" s="2">
        <v>-12219.679999999935</v>
      </c>
      <c r="V84" s="60">
        <f t="shared" si="16"/>
        <v>118072.95499999994</v>
      </c>
      <c r="X84" s="42">
        <v>47375.45</v>
      </c>
      <c r="Y84" s="70">
        <v>473795</v>
      </c>
      <c r="Z84" s="60">
        <f t="shared" si="34"/>
        <v>-101140.23999999999</v>
      </c>
      <c r="AB84" s="168">
        <v>585034.25249999994</v>
      </c>
      <c r="AC84" s="166" t="s">
        <v>182</v>
      </c>
    </row>
    <row r="85" spans="1:33" x14ac:dyDescent="0.45">
      <c r="A85" s="19"/>
      <c r="B85" s="28" t="s">
        <v>183</v>
      </c>
      <c r="C85" s="29" t="s">
        <v>184</v>
      </c>
      <c r="D85" s="30"/>
      <c r="E85" s="33">
        <v>71.25</v>
      </c>
      <c r="F85" s="35"/>
      <c r="G85" s="35"/>
      <c r="H85" s="35"/>
      <c r="I85" s="33">
        <v>0</v>
      </c>
      <c r="J85" s="35">
        <v>0</v>
      </c>
      <c r="K85" s="33">
        <v>0</v>
      </c>
      <c r="L85" s="54">
        <v>0</v>
      </c>
      <c r="M85" s="34">
        <v>-0.05</v>
      </c>
      <c r="N85" s="97">
        <v>-0.05</v>
      </c>
      <c r="O85" s="34">
        <v>-0.05</v>
      </c>
      <c r="P85" s="34">
        <v>928.85</v>
      </c>
      <c r="Q85" s="58">
        <f t="shared" si="25"/>
        <v>999.95</v>
      </c>
      <c r="R85" s="5"/>
      <c r="S85" s="62">
        <f t="shared" si="33"/>
        <v>71.150000000000006</v>
      </c>
      <c r="T85" s="61">
        <f t="shared" si="35"/>
        <v>0</v>
      </c>
      <c r="U85" s="2">
        <v>17.820000000000014</v>
      </c>
      <c r="V85" s="60">
        <f t="shared" si="16"/>
        <v>911.03</v>
      </c>
      <c r="X85" s="34">
        <v>-8.91</v>
      </c>
      <c r="Y85" s="70">
        <v>71</v>
      </c>
      <c r="Z85" s="60">
        <f t="shared" si="34"/>
        <v>-928.95</v>
      </c>
      <c r="AB85" s="61">
        <v>1000</v>
      </c>
      <c r="AC85" s="165" t="s">
        <v>183</v>
      </c>
      <c r="AD85" s="61">
        <f>+(AB85-S85)/2*0</f>
        <v>0</v>
      </c>
      <c r="AE85" s="61">
        <f>+AB85-S85-AD85</f>
        <v>928.85</v>
      </c>
    </row>
    <row r="86" spans="1:33" x14ac:dyDescent="0.45">
      <c r="A86" s="19"/>
      <c r="B86" s="37" t="s">
        <v>185</v>
      </c>
      <c r="C86" s="38"/>
      <c r="D86" s="39"/>
      <c r="E86" s="40">
        <v>71.25</v>
      </c>
      <c r="F86" s="43"/>
      <c r="G86" s="43"/>
      <c r="H86" s="43"/>
      <c r="I86" s="40">
        <v>0</v>
      </c>
      <c r="J86" s="43">
        <v>0</v>
      </c>
      <c r="K86" s="40">
        <v>0</v>
      </c>
      <c r="L86" s="55">
        <v>0</v>
      </c>
      <c r="M86" s="55">
        <v>-0.05</v>
      </c>
      <c r="N86" s="99">
        <f>+N85</f>
        <v>-0.05</v>
      </c>
      <c r="O86" s="99">
        <f t="shared" ref="O86:Q86" si="37">+O85</f>
        <v>-0.05</v>
      </c>
      <c r="P86" s="99">
        <f t="shared" si="37"/>
        <v>928.85</v>
      </c>
      <c r="Q86" s="99">
        <f t="shared" si="37"/>
        <v>999.95</v>
      </c>
      <c r="R86" s="5"/>
      <c r="S86" s="62">
        <f t="shared" si="33"/>
        <v>71.150000000000006</v>
      </c>
      <c r="T86" s="61">
        <f t="shared" si="35"/>
        <v>0</v>
      </c>
      <c r="U86" s="2">
        <v>17.820000000000014</v>
      </c>
      <c r="V86" s="60">
        <f t="shared" si="16"/>
        <v>911.03</v>
      </c>
      <c r="X86" s="42">
        <v>-8.91</v>
      </c>
      <c r="Y86" s="70">
        <v>71</v>
      </c>
      <c r="Z86" s="60">
        <f t="shared" si="34"/>
        <v>-928.95</v>
      </c>
      <c r="AB86" s="168">
        <v>1000</v>
      </c>
      <c r="AC86" s="166" t="s">
        <v>185</v>
      </c>
    </row>
    <row r="87" spans="1:33" x14ac:dyDescent="0.45">
      <c r="A87" s="19"/>
      <c r="B87" s="28" t="s">
        <v>186</v>
      </c>
      <c r="C87" s="29" t="s">
        <v>187</v>
      </c>
      <c r="D87" s="30"/>
      <c r="E87" s="33">
        <v>623.37</v>
      </c>
      <c r="F87" s="32">
        <v>1246.74</v>
      </c>
      <c r="G87" s="32">
        <v>830.89</v>
      </c>
      <c r="H87" s="32">
        <v>831</v>
      </c>
      <c r="I87" s="33">
        <v>831</v>
      </c>
      <c r="J87" s="32">
        <v>832</v>
      </c>
      <c r="K87" s="33">
        <v>831</v>
      </c>
      <c r="L87" s="54">
        <v>1455</v>
      </c>
      <c r="M87" s="34">
        <v>0</v>
      </c>
      <c r="N87" s="97">
        <v>-86.06</v>
      </c>
      <c r="O87" s="34">
        <v>1352.0362500000006</v>
      </c>
      <c r="P87" s="34">
        <v>1352.0362500000006</v>
      </c>
      <c r="Q87" s="58">
        <f t="shared" si="25"/>
        <v>10099.012500000001</v>
      </c>
      <c r="R87" s="5"/>
      <c r="S87" s="62">
        <f t="shared" si="33"/>
        <v>7394.94</v>
      </c>
      <c r="T87" s="61">
        <f t="shared" si="35"/>
        <v>0</v>
      </c>
      <c r="U87" s="2">
        <v>-274.52000000000044</v>
      </c>
      <c r="V87" s="60">
        <f t="shared" si="16"/>
        <v>1626.556250000001</v>
      </c>
      <c r="X87" s="34">
        <v>362.07</v>
      </c>
      <c r="Y87" s="70">
        <v>11012</v>
      </c>
      <c r="Z87" s="60">
        <f t="shared" si="34"/>
        <v>912.98749999999927</v>
      </c>
      <c r="AB87" s="61">
        <v>10099.012500000001</v>
      </c>
      <c r="AC87" s="165" t="s">
        <v>186</v>
      </c>
      <c r="AD87" s="61">
        <f t="shared" ref="AD87:AD89" si="38">+(AB87-S87)/2</f>
        <v>1352.0362500000006</v>
      </c>
      <c r="AE87" s="61">
        <f t="shared" ref="AE87:AE89" si="39">+AB87-S87-AD87</f>
        <v>1352.0362500000006</v>
      </c>
    </row>
    <row r="88" spans="1:33" x14ac:dyDescent="0.45">
      <c r="A88" s="19"/>
      <c r="B88" s="28" t="s">
        <v>188</v>
      </c>
      <c r="C88" s="29" t="s">
        <v>189</v>
      </c>
      <c r="D88" s="30"/>
      <c r="E88" s="33">
        <v>3628.29</v>
      </c>
      <c r="F88" s="32">
        <v>7256.58</v>
      </c>
      <c r="G88" s="32">
        <v>4837.72</v>
      </c>
      <c r="H88" s="32">
        <v>4837.72</v>
      </c>
      <c r="I88" s="33">
        <v>4837.72</v>
      </c>
      <c r="J88" s="32">
        <v>4361.87</v>
      </c>
      <c r="K88" s="33">
        <v>5313.57</v>
      </c>
      <c r="L88" s="54">
        <v>8466.02</v>
      </c>
      <c r="M88" s="34">
        <v>0</v>
      </c>
      <c r="N88" s="97">
        <v>-500.28</v>
      </c>
      <c r="O88" s="34">
        <v>4999.9999999999964</v>
      </c>
      <c r="P88" s="34">
        <v>4999.9999999999964</v>
      </c>
      <c r="Q88" s="58">
        <f t="shared" si="25"/>
        <v>53039.210000000006</v>
      </c>
      <c r="R88" s="5"/>
      <c r="S88" s="62">
        <f t="shared" si="33"/>
        <v>43039.210000000006</v>
      </c>
      <c r="T88" s="61">
        <f t="shared" si="35"/>
        <v>0</v>
      </c>
      <c r="U88" s="2">
        <v>-1052.0899999999965</v>
      </c>
      <c r="V88" s="60">
        <f t="shared" si="16"/>
        <v>6052.0899999999929</v>
      </c>
      <c r="X88" s="34">
        <v>-5537.25</v>
      </c>
      <c r="Y88" s="70">
        <v>64102.99</v>
      </c>
      <c r="Z88" s="60">
        <f t="shared" si="34"/>
        <v>11063.779999999992</v>
      </c>
      <c r="AB88" s="61">
        <v>53039.21</v>
      </c>
      <c r="AC88" s="165" t="s">
        <v>188</v>
      </c>
      <c r="AD88" s="61">
        <f t="shared" si="38"/>
        <v>4999.9999999999964</v>
      </c>
      <c r="AE88" s="61">
        <f t="shared" si="39"/>
        <v>4999.9999999999964</v>
      </c>
    </row>
    <row r="89" spans="1:33" x14ac:dyDescent="0.45">
      <c r="A89" s="19"/>
      <c r="B89" s="28" t="s">
        <v>190</v>
      </c>
      <c r="C89" s="29" t="s">
        <v>191</v>
      </c>
      <c r="D89" s="30"/>
      <c r="E89" s="31"/>
      <c r="F89" s="35"/>
      <c r="G89" s="35"/>
      <c r="H89" s="32">
        <v>390</v>
      </c>
      <c r="I89" s="33">
        <v>63</v>
      </c>
      <c r="J89" s="32">
        <v>52</v>
      </c>
      <c r="K89" s="33">
        <v>45</v>
      </c>
      <c r="L89" s="54">
        <v>46</v>
      </c>
      <c r="M89" s="34">
        <v>0</v>
      </c>
      <c r="N89" s="97">
        <v>71</v>
      </c>
      <c r="O89" s="34">
        <v>14.2</v>
      </c>
      <c r="P89" s="34">
        <v>14.2</v>
      </c>
      <c r="Q89" s="58">
        <f t="shared" si="25"/>
        <v>695.40000000000009</v>
      </c>
      <c r="R89" s="5"/>
      <c r="S89" s="62">
        <f t="shared" si="33"/>
        <v>667</v>
      </c>
      <c r="T89" s="61">
        <f t="shared" si="35"/>
        <v>0</v>
      </c>
      <c r="U89" s="2">
        <v>45.740000000000009</v>
      </c>
      <c r="V89" s="60">
        <f t="shared" si="16"/>
        <v>-31.54000000000001</v>
      </c>
      <c r="X89" s="34">
        <v>34.630000000000003</v>
      </c>
      <c r="Y89" s="70">
        <v>621</v>
      </c>
      <c r="Z89" s="60">
        <f t="shared" si="34"/>
        <v>-74.400000000000091</v>
      </c>
      <c r="AB89" s="61">
        <v>667</v>
      </c>
      <c r="AC89" s="165" t="s">
        <v>190</v>
      </c>
      <c r="AD89" s="61">
        <f t="shared" si="38"/>
        <v>0</v>
      </c>
      <c r="AE89" s="61">
        <f t="shared" si="39"/>
        <v>0</v>
      </c>
    </row>
    <row r="90" spans="1:33" x14ac:dyDescent="0.45">
      <c r="A90" s="19"/>
      <c r="B90" s="37" t="s">
        <v>192</v>
      </c>
      <c r="C90" s="38"/>
      <c r="D90" s="39"/>
      <c r="E90" s="40">
        <v>4251.66</v>
      </c>
      <c r="F90" s="41">
        <v>8503.32</v>
      </c>
      <c r="G90" s="41">
        <v>5668.61</v>
      </c>
      <c r="H90" s="41">
        <v>6058.72</v>
      </c>
      <c r="I90" s="40">
        <v>5731.72</v>
      </c>
      <c r="J90" s="41">
        <v>5245.87</v>
      </c>
      <c r="K90" s="40">
        <v>6189.57</v>
      </c>
      <c r="L90" s="55">
        <v>9967.02</v>
      </c>
      <c r="M90" s="55">
        <v>0</v>
      </c>
      <c r="N90" s="99">
        <f>SUM(N87:N89)</f>
        <v>-515.33999999999992</v>
      </c>
      <c r="O90" s="99">
        <f t="shared" ref="O90:Q90" si="40">SUM(O87:O89)</f>
        <v>6366.2362499999972</v>
      </c>
      <c r="P90" s="99">
        <f t="shared" si="40"/>
        <v>6366.2362499999972</v>
      </c>
      <c r="Q90" s="99">
        <f t="shared" si="40"/>
        <v>63833.622500000005</v>
      </c>
      <c r="R90" s="5"/>
      <c r="S90" s="62">
        <f t="shared" si="33"/>
        <v>51101.150000000009</v>
      </c>
      <c r="T90" s="61">
        <f t="shared" si="35"/>
        <v>0</v>
      </c>
      <c r="U90" s="2">
        <v>-1280.869999999999</v>
      </c>
      <c r="V90" s="60">
        <f t="shared" si="16"/>
        <v>7647.1062499999962</v>
      </c>
      <c r="X90" s="42">
        <v>-5140.55</v>
      </c>
      <c r="Y90" s="70">
        <v>75735.989999999991</v>
      </c>
      <c r="Z90" s="60">
        <f t="shared" si="34"/>
        <v>11902.367499999986</v>
      </c>
      <c r="AB90" s="168">
        <f>SUM(AB87:AB89)</f>
        <v>63805.222500000003</v>
      </c>
    </row>
    <row r="91" spans="1:33" ht="33.75" x14ac:dyDescent="0.45">
      <c r="A91" s="19"/>
      <c r="B91" s="45" t="s">
        <v>193</v>
      </c>
      <c r="C91" s="46"/>
      <c r="D91" s="47"/>
      <c r="E91" s="48">
        <v>87599.58</v>
      </c>
      <c r="F91" s="49">
        <v>42272.68</v>
      </c>
      <c r="G91" s="49">
        <v>40885.11</v>
      </c>
      <c r="H91" s="49">
        <v>42995.22</v>
      </c>
      <c r="I91" s="48">
        <v>52620.85</v>
      </c>
      <c r="J91" s="49">
        <v>42217.48</v>
      </c>
      <c r="K91" s="48">
        <v>37033.07</v>
      </c>
      <c r="L91" s="56">
        <v>57703.82</v>
      </c>
      <c r="M91" s="50">
        <v>43196.4</v>
      </c>
      <c r="N91" s="103">
        <f>+N90+N86+N84+N60</f>
        <v>18708.130000000005</v>
      </c>
      <c r="O91" s="103">
        <f>+O90+O86+O84+O60</f>
        <v>114742.30625000001</v>
      </c>
      <c r="P91" s="103">
        <f>+P90+P86+P84+P60</f>
        <v>115671.20625</v>
      </c>
      <c r="Q91" s="103">
        <f>+Q90+Q86+Q84+Q60</f>
        <v>696122.3125</v>
      </c>
      <c r="R91" s="5"/>
      <c r="S91" s="62">
        <f t="shared" si="33"/>
        <v>465232.34</v>
      </c>
      <c r="T91" s="61">
        <f t="shared" si="35"/>
        <v>-476.45999999996275</v>
      </c>
      <c r="U91" s="2">
        <v>-37532.869999999995</v>
      </c>
      <c r="V91" s="60">
        <f t="shared" si="16"/>
        <v>153204.07624999998</v>
      </c>
      <c r="X91" s="50">
        <v>57015.82</v>
      </c>
      <c r="Y91" s="70">
        <v>620484.01</v>
      </c>
      <c r="Z91" s="60">
        <f t="shared" si="34"/>
        <v>-75638.302499999991</v>
      </c>
    </row>
    <row r="92" spans="1:33" x14ac:dyDescent="0.45">
      <c r="A92" s="19"/>
      <c r="B92" s="45" t="s">
        <v>194</v>
      </c>
      <c r="C92" s="46"/>
      <c r="D92" s="47"/>
      <c r="E92" s="48">
        <v>124139.35</v>
      </c>
      <c r="F92" s="49">
        <v>96491.02</v>
      </c>
      <c r="G92" s="49">
        <v>110741.28</v>
      </c>
      <c r="H92" s="49">
        <v>104851.99</v>
      </c>
      <c r="I92" s="48">
        <v>114591.95</v>
      </c>
      <c r="J92" s="49">
        <v>112933.58</v>
      </c>
      <c r="K92" s="48">
        <v>106850.81</v>
      </c>
      <c r="L92" s="56">
        <v>124486.89</v>
      </c>
      <c r="M92" s="50">
        <v>106829.61</v>
      </c>
      <c r="N92" s="103">
        <f>+N91+N51</f>
        <v>80353.290000000008</v>
      </c>
      <c r="O92" s="103">
        <f>+O91+O51</f>
        <v>188649.44349999999</v>
      </c>
      <c r="P92" s="103">
        <f>+P91+P51</f>
        <v>189578.34350000002</v>
      </c>
      <c r="Q92" s="103">
        <f>+Q91+Q51</f>
        <v>1460974.017</v>
      </c>
      <c r="R92" s="5"/>
      <c r="S92" s="62">
        <f t="shared" si="33"/>
        <v>1082269.77</v>
      </c>
      <c r="T92" s="61">
        <f t="shared" si="35"/>
        <v>-476.45999999996275</v>
      </c>
      <c r="U92" s="2">
        <v>-51503.450000000186</v>
      </c>
      <c r="V92" s="60">
        <f t="shared" si="16"/>
        <v>241081.7935000002</v>
      </c>
      <c r="X92" s="50">
        <v>130344.71</v>
      </c>
      <c r="Y92" s="70">
        <v>1394889.95</v>
      </c>
      <c r="Z92" s="60">
        <f t="shared" si="34"/>
        <v>-66084.067000000039</v>
      </c>
    </row>
    <row r="93" spans="1:33" x14ac:dyDescent="0.45">
      <c r="A93" s="19"/>
      <c r="B93" s="45" t="s">
        <v>195</v>
      </c>
      <c r="C93" s="46"/>
      <c r="D93" s="47"/>
      <c r="E93" s="48">
        <v>-103893.02</v>
      </c>
      <c r="F93" s="49">
        <v>-8578.83</v>
      </c>
      <c r="G93" s="49">
        <v>-44080.54</v>
      </c>
      <c r="H93" s="49">
        <v>8921.6200000000008</v>
      </c>
      <c r="I93" s="48">
        <v>-15985.08</v>
      </c>
      <c r="J93" s="49">
        <v>69677.320000000007</v>
      </c>
      <c r="K93" s="48">
        <v>-32456.93</v>
      </c>
      <c r="L93" s="56">
        <v>2718.34</v>
      </c>
      <c r="M93" s="50">
        <v>-75109.83</v>
      </c>
      <c r="N93" s="103">
        <f>+N31-N92</f>
        <v>37187.749999999985</v>
      </c>
      <c r="O93" s="103">
        <f>+O31-O92</f>
        <v>-34339.992700000003</v>
      </c>
      <c r="P93" s="103">
        <f>+P31-P92</f>
        <v>-35268.892700000026</v>
      </c>
      <c r="Q93" s="103">
        <f>+Q31-Q92</f>
        <v>-231879.54539999971</v>
      </c>
      <c r="R93" s="5"/>
      <c r="S93" s="62">
        <f t="shared" si="33"/>
        <v>-161599.20000000001</v>
      </c>
      <c r="T93" s="61">
        <f t="shared" si="35"/>
        <v>671.45999999967171</v>
      </c>
      <c r="U93" s="2">
        <v>141137.03000000003</v>
      </c>
      <c r="V93" s="60">
        <f t="shared" si="16"/>
        <v>-176405.92270000005</v>
      </c>
      <c r="X93" s="50">
        <v>85628.04</v>
      </c>
      <c r="Y93" s="70">
        <v>-93606.479999999981</v>
      </c>
      <c r="Z93" s="60">
        <f t="shared" si="34"/>
        <v>138273.06539999973</v>
      </c>
    </row>
    <row r="94" spans="1:33" x14ac:dyDescent="0.4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>
        <v>2718.34</v>
      </c>
      <c r="M94" s="20"/>
      <c r="N94" s="104"/>
      <c r="O94" s="20"/>
      <c r="P94" s="21"/>
      <c r="Q94" s="5"/>
      <c r="X94" s="21"/>
      <c r="Y94" s="70">
        <f>+Y32-Y93</f>
        <v>358296.23</v>
      </c>
      <c r="Z94" s="60">
        <f t="shared" si="34"/>
        <v>358296.23</v>
      </c>
    </row>
    <row r="95" spans="1:33" x14ac:dyDescent="0.45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04"/>
      <c r="O95" s="20"/>
      <c r="P95" s="21"/>
      <c r="Q95" s="5"/>
      <c r="Y95" s="71"/>
      <c r="Z95" s="60">
        <f t="shared" si="34"/>
        <v>0</v>
      </c>
    </row>
    <row r="96" spans="1:33" x14ac:dyDescent="0.45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04"/>
      <c r="O96" s="20"/>
      <c r="P96" s="21"/>
      <c r="Q96" s="5"/>
      <c r="Y96" s="71"/>
      <c r="Z96" s="60">
        <f t="shared" si="34"/>
        <v>0</v>
      </c>
    </row>
    <row r="97" spans="1:26" x14ac:dyDescent="0.45">
      <c r="A97" s="66"/>
      <c r="B97" s="202"/>
      <c r="C97" s="203"/>
      <c r="D97" s="204"/>
      <c r="E97" s="67" t="s">
        <v>2</v>
      </c>
      <c r="F97" s="67" t="s">
        <v>2</v>
      </c>
      <c r="G97" s="67" t="s">
        <v>2</v>
      </c>
      <c r="H97" s="67" t="s">
        <v>2</v>
      </c>
      <c r="I97" s="67" t="s">
        <v>2</v>
      </c>
      <c r="J97" s="67" t="s">
        <v>2</v>
      </c>
      <c r="K97" s="67" t="s">
        <v>2</v>
      </c>
      <c r="L97" s="67" t="s">
        <v>2</v>
      </c>
      <c r="M97" s="67" t="s">
        <v>2</v>
      </c>
      <c r="N97" s="67" t="s">
        <v>2</v>
      </c>
      <c r="O97" s="67" t="s">
        <v>196</v>
      </c>
      <c r="P97" s="67" t="s">
        <v>196</v>
      </c>
      <c r="Q97" s="5"/>
      <c r="Y97" s="71"/>
      <c r="Z97" s="60">
        <f t="shared" si="34"/>
        <v>0</v>
      </c>
    </row>
    <row r="98" spans="1:26" x14ac:dyDescent="0.45">
      <c r="A98" s="66" t="s">
        <v>4</v>
      </c>
      <c r="B98" s="202" t="s">
        <v>5</v>
      </c>
      <c r="C98" s="203"/>
      <c r="D98" s="204"/>
      <c r="E98" s="67" t="s">
        <v>6</v>
      </c>
      <c r="F98" s="68" t="s">
        <v>7</v>
      </c>
      <c r="G98" s="69" t="s">
        <v>8</v>
      </c>
      <c r="H98" s="67" t="s">
        <v>9</v>
      </c>
      <c r="I98" s="67" t="s">
        <v>10</v>
      </c>
      <c r="J98" s="67" t="s">
        <v>11</v>
      </c>
      <c r="K98" s="67" t="s">
        <v>12</v>
      </c>
      <c r="L98" s="67" t="s">
        <v>13</v>
      </c>
      <c r="M98" s="67" t="s">
        <v>14</v>
      </c>
      <c r="N98" s="105" t="s">
        <v>15</v>
      </c>
      <c r="O98" s="67" t="s">
        <v>16</v>
      </c>
      <c r="P98" s="67" t="s">
        <v>17</v>
      </c>
      <c r="Q98" s="5"/>
      <c r="Y98" s="5"/>
      <c r="Z98" s="60">
        <f t="shared" si="34"/>
        <v>0</v>
      </c>
    </row>
    <row r="99" spans="1:26" x14ac:dyDescent="0.4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04"/>
      <c r="O99" s="20"/>
      <c r="P99" s="21"/>
      <c r="Q99" s="5"/>
      <c r="Y99" s="5"/>
      <c r="Z99" s="60">
        <f t="shared" si="34"/>
        <v>0</v>
      </c>
    </row>
    <row r="100" spans="1:26" x14ac:dyDescent="0.45">
      <c r="A100" s="214" t="s">
        <v>18</v>
      </c>
      <c r="B100" s="208" t="s">
        <v>19</v>
      </c>
      <c r="C100" s="209"/>
      <c r="D100" s="210"/>
      <c r="E100" s="6">
        <v>20246.330000000002</v>
      </c>
      <c r="F100" s="15">
        <v>87912.19</v>
      </c>
      <c r="G100" s="6">
        <v>66660.740000000005</v>
      </c>
      <c r="H100" s="6">
        <v>113773.61</v>
      </c>
      <c r="I100" s="12">
        <v>98607</v>
      </c>
      <c r="J100" s="12">
        <v>182611</v>
      </c>
      <c r="K100" s="6">
        <v>74394</v>
      </c>
      <c r="L100" s="6">
        <v>127205.23</v>
      </c>
      <c r="M100" s="6">
        <v>31719.78</v>
      </c>
      <c r="N100" s="106">
        <f>+N31</f>
        <v>117541.04</v>
      </c>
      <c r="O100" s="6">
        <f>+O31</f>
        <v>154309.45079999999</v>
      </c>
      <c r="P100" s="6">
        <f>+P31</f>
        <v>154309.45079999999</v>
      </c>
      <c r="Q100" s="5"/>
      <c r="Y100" s="5"/>
      <c r="Z100" s="60">
        <f t="shared" si="34"/>
        <v>0</v>
      </c>
    </row>
    <row r="101" spans="1:26" x14ac:dyDescent="0.45">
      <c r="A101" s="215"/>
      <c r="B101" s="208" t="s">
        <v>20</v>
      </c>
      <c r="C101" s="209"/>
      <c r="D101" s="210"/>
      <c r="E101" s="6">
        <v>-124139.35</v>
      </c>
      <c r="F101" s="15">
        <v>-96491.02</v>
      </c>
      <c r="G101" s="6">
        <v>-110741.28</v>
      </c>
      <c r="H101" s="6">
        <v>-104851.99</v>
      </c>
      <c r="I101" s="6">
        <v>-114592</v>
      </c>
      <c r="J101" s="6">
        <v>-112934</v>
      </c>
      <c r="K101" s="6">
        <v>-106851</v>
      </c>
      <c r="L101" s="6">
        <v>-124486.89</v>
      </c>
      <c r="M101" s="6">
        <v>-106829.61</v>
      </c>
      <c r="N101" s="106">
        <f t="shared" ref="N101:O101" si="41">-N92</f>
        <v>-80353.290000000008</v>
      </c>
      <c r="O101" s="6">
        <f t="shared" si="41"/>
        <v>-188649.44349999999</v>
      </c>
      <c r="P101" s="6">
        <f>-P92</f>
        <v>-189578.34350000002</v>
      </c>
      <c r="Q101" s="5"/>
      <c r="Y101" s="5"/>
      <c r="Z101" s="60">
        <f t="shared" si="34"/>
        <v>0</v>
      </c>
    </row>
    <row r="102" spans="1:26" x14ac:dyDescent="0.45">
      <c r="A102" s="215"/>
      <c r="B102" s="217" t="s">
        <v>21</v>
      </c>
      <c r="C102" s="218"/>
      <c r="D102" s="219"/>
      <c r="E102" s="7">
        <v>-103893.02</v>
      </c>
      <c r="F102" s="17">
        <v>-8578.83</v>
      </c>
      <c r="G102" s="7">
        <v>-44080.54</v>
      </c>
      <c r="H102" s="7">
        <v>8921.6200000000008</v>
      </c>
      <c r="I102" s="7">
        <f>SUM(I100:I101)</f>
        <v>-15985</v>
      </c>
      <c r="J102" s="7">
        <f t="shared" ref="J102:P102" si="42">SUM(J100:J101)</f>
        <v>69677</v>
      </c>
      <c r="K102" s="7">
        <f t="shared" si="42"/>
        <v>-32457</v>
      </c>
      <c r="L102" s="7">
        <f t="shared" si="42"/>
        <v>2718.3399999999965</v>
      </c>
      <c r="M102" s="7">
        <v>-75109.83</v>
      </c>
      <c r="N102" s="107">
        <f t="shared" si="42"/>
        <v>37187.749999999985</v>
      </c>
      <c r="O102" s="7">
        <f t="shared" si="42"/>
        <v>-34339.992700000003</v>
      </c>
      <c r="P102" s="7">
        <f t="shared" si="42"/>
        <v>-35268.892700000026</v>
      </c>
      <c r="Q102" s="5"/>
      <c r="Y102" s="5"/>
      <c r="Z102" s="60">
        <f t="shared" si="34"/>
        <v>0</v>
      </c>
    </row>
    <row r="103" spans="1:26" x14ac:dyDescent="0.45">
      <c r="A103" s="215"/>
      <c r="B103" s="208" t="s">
        <v>22</v>
      </c>
      <c r="C103" s="209"/>
      <c r="D103" s="210"/>
      <c r="E103" s="6">
        <v>85799.42</v>
      </c>
      <c r="F103" s="15">
        <v>25711</v>
      </c>
      <c r="G103" s="6">
        <v>0</v>
      </c>
      <c r="H103" s="6">
        <v>12923.59</v>
      </c>
      <c r="I103" s="6">
        <v>0</v>
      </c>
      <c r="J103" s="6">
        <v>18054</v>
      </c>
      <c r="K103" s="6">
        <v>2132</v>
      </c>
      <c r="L103" s="6">
        <v>-1235.02</v>
      </c>
      <c r="M103" s="6">
        <v>0</v>
      </c>
      <c r="N103" s="106">
        <v>28267.93</v>
      </c>
      <c r="O103" s="6">
        <v>0</v>
      </c>
      <c r="P103" s="6">
        <v>-150488.09</v>
      </c>
      <c r="Q103" s="5"/>
      <c r="Y103" s="5"/>
      <c r="Z103" s="60">
        <f t="shared" si="34"/>
        <v>0</v>
      </c>
    </row>
    <row r="104" spans="1:26" x14ac:dyDescent="0.45">
      <c r="A104" s="215"/>
      <c r="B104" s="208" t="s">
        <v>23</v>
      </c>
      <c r="C104" s="209"/>
      <c r="D104" s="210"/>
      <c r="E104" s="6">
        <v>0</v>
      </c>
      <c r="F104" s="15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106">
        <v>0</v>
      </c>
      <c r="O104" s="6">
        <v>0</v>
      </c>
      <c r="P104" s="6">
        <v>0</v>
      </c>
      <c r="Q104" s="5"/>
      <c r="Y104" s="5"/>
      <c r="Z104" s="60">
        <f t="shared" si="34"/>
        <v>0</v>
      </c>
    </row>
    <row r="105" spans="1:26" x14ac:dyDescent="0.45">
      <c r="A105" s="215"/>
      <c r="B105" s="208" t="s">
        <v>24</v>
      </c>
      <c r="C105" s="209"/>
      <c r="D105" s="210"/>
      <c r="E105" s="6">
        <v>32488.76</v>
      </c>
      <c r="F105" s="15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106">
        <v>0</v>
      </c>
      <c r="O105" s="6">
        <v>0</v>
      </c>
      <c r="P105" s="6">
        <v>0</v>
      </c>
      <c r="Q105" s="5"/>
      <c r="Y105" s="5"/>
      <c r="Z105" s="60">
        <f t="shared" si="34"/>
        <v>0</v>
      </c>
    </row>
    <row r="106" spans="1:26" x14ac:dyDescent="0.45">
      <c r="A106" s="215"/>
      <c r="B106" s="208" t="s">
        <v>25</v>
      </c>
      <c r="C106" s="209"/>
      <c r="D106" s="210"/>
      <c r="E106" s="6">
        <v>0</v>
      </c>
      <c r="F106" s="15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106">
        <v>0</v>
      </c>
      <c r="O106" s="6">
        <v>0</v>
      </c>
      <c r="P106" s="6">
        <v>0</v>
      </c>
      <c r="Q106" s="5"/>
      <c r="Y106" s="5"/>
      <c r="Z106" s="60">
        <f t="shared" si="34"/>
        <v>0</v>
      </c>
    </row>
    <row r="107" spans="1:26" x14ac:dyDescent="0.45">
      <c r="A107" s="215"/>
      <c r="B107" s="208" t="s">
        <v>26</v>
      </c>
      <c r="C107" s="209"/>
      <c r="D107" s="210"/>
      <c r="E107" s="6">
        <v>0</v>
      </c>
      <c r="F107" s="15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106">
        <v>0</v>
      </c>
      <c r="O107" s="6">
        <v>0</v>
      </c>
      <c r="P107" s="6">
        <v>0</v>
      </c>
      <c r="Q107" s="5"/>
      <c r="Y107" s="5"/>
      <c r="Z107" s="60">
        <f t="shared" si="34"/>
        <v>0</v>
      </c>
    </row>
    <row r="108" spans="1:26" x14ac:dyDescent="0.45">
      <c r="A108" s="215"/>
      <c r="B108" s="208" t="s">
        <v>27</v>
      </c>
      <c r="C108" s="209"/>
      <c r="D108" s="210"/>
      <c r="E108" s="6">
        <v>-31135.79</v>
      </c>
      <c r="F108" s="15">
        <v>3015.75</v>
      </c>
      <c r="G108" s="6">
        <v>4441.4799999999996</v>
      </c>
      <c r="H108" s="6">
        <v>-6836.79</v>
      </c>
      <c r="I108" s="6">
        <v>11599</v>
      </c>
      <c r="J108" s="6">
        <v>-3366</v>
      </c>
      <c r="K108" s="6">
        <v>-5516</v>
      </c>
      <c r="L108" s="6">
        <v>-4457.08</v>
      </c>
      <c r="M108" s="6">
        <v>1466.01</v>
      </c>
      <c r="N108" s="106">
        <v>889.5</v>
      </c>
      <c r="O108" s="6">
        <v>0</v>
      </c>
      <c r="P108" s="6">
        <v>30000</v>
      </c>
      <c r="Q108" s="5"/>
      <c r="Y108" s="5"/>
      <c r="Z108" s="60">
        <f t="shared" si="34"/>
        <v>0</v>
      </c>
    </row>
    <row r="109" spans="1:26" x14ac:dyDescent="0.45">
      <c r="A109" s="215"/>
      <c r="B109" s="208" t="s">
        <v>28</v>
      </c>
      <c r="C109" s="209"/>
      <c r="D109" s="210"/>
      <c r="E109" s="6">
        <v>-425.02</v>
      </c>
      <c r="F109" s="15">
        <v>4225.6099999999997</v>
      </c>
      <c r="G109" s="6">
        <v>-2551.4899999999998</v>
      </c>
      <c r="H109" s="6">
        <v>-607.03</v>
      </c>
      <c r="I109" s="6">
        <v>-5855</v>
      </c>
      <c r="J109" s="6">
        <v>11972</v>
      </c>
      <c r="K109" s="6">
        <v>-6085</v>
      </c>
      <c r="L109" s="6">
        <v>1178.21</v>
      </c>
      <c r="M109" s="6">
        <v>-2135.25</v>
      </c>
      <c r="N109" s="106">
        <v>-315.42</v>
      </c>
      <c r="O109" s="6">
        <v>0</v>
      </c>
      <c r="P109" s="6">
        <v>-1</v>
      </c>
      <c r="Q109" s="5"/>
      <c r="Y109" s="5"/>
      <c r="Z109" s="60">
        <f t="shared" si="34"/>
        <v>0</v>
      </c>
    </row>
    <row r="110" spans="1:26" x14ac:dyDescent="0.45">
      <c r="A110" s="215"/>
      <c r="B110" s="208" t="s">
        <v>29</v>
      </c>
      <c r="C110" s="209"/>
      <c r="D110" s="210"/>
      <c r="E110" s="6">
        <v>0</v>
      </c>
      <c r="F110" s="15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106">
        <v>0</v>
      </c>
      <c r="O110" s="6">
        <v>0</v>
      </c>
      <c r="P110" s="6">
        <v>0</v>
      </c>
      <c r="Q110" s="5"/>
      <c r="Y110" s="5"/>
      <c r="Z110" s="60">
        <f t="shared" si="34"/>
        <v>0</v>
      </c>
    </row>
    <row r="111" spans="1:26" x14ac:dyDescent="0.45">
      <c r="A111" s="215"/>
      <c r="B111" s="208" t="s">
        <v>30</v>
      </c>
      <c r="C111" s="209"/>
      <c r="D111" s="210"/>
      <c r="E111" s="6">
        <v>0</v>
      </c>
      <c r="F111" s="15">
        <v>0</v>
      </c>
      <c r="G111" s="6">
        <v>0</v>
      </c>
      <c r="H111" s="6">
        <v>-10000</v>
      </c>
      <c r="I111" s="6">
        <v>0</v>
      </c>
      <c r="J111" s="6">
        <v>0</v>
      </c>
      <c r="K111" s="6">
        <v>76139</v>
      </c>
      <c r="L111" s="6">
        <v>-8536.9</v>
      </c>
      <c r="M111" s="6">
        <v>0</v>
      </c>
      <c r="N111" s="106">
        <v>-13610.7</v>
      </c>
      <c r="O111" s="6">
        <v>0</v>
      </c>
      <c r="P111" s="6">
        <v>-76139</v>
      </c>
      <c r="Q111" s="5"/>
      <c r="Y111" s="5"/>
      <c r="Z111" s="60">
        <f t="shared" si="34"/>
        <v>0</v>
      </c>
    </row>
    <row r="112" spans="1:26" x14ac:dyDescent="0.45">
      <c r="A112" s="215"/>
      <c r="B112" s="208" t="s">
        <v>31</v>
      </c>
      <c r="C112" s="209"/>
      <c r="D112" s="210"/>
      <c r="E112" s="6">
        <v>0</v>
      </c>
      <c r="F112" s="15">
        <v>928.86</v>
      </c>
      <c r="G112" s="6">
        <v>2206.6</v>
      </c>
      <c r="H112" s="6">
        <v>-1058.8399999999999</v>
      </c>
      <c r="I112" s="6">
        <v>811</v>
      </c>
      <c r="J112" s="6">
        <v>811</v>
      </c>
      <c r="K112" s="6">
        <v>811</v>
      </c>
      <c r="L112" s="6">
        <v>811.14</v>
      </c>
      <c r="M112" s="6">
        <v>811.14</v>
      </c>
      <c r="N112" s="106">
        <v>811.14</v>
      </c>
      <c r="O112" s="6">
        <v>0</v>
      </c>
      <c r="P112" s="6">
        <v>0</v>
      </c>
      <c r="Q112" s="5"/>
      <c r="Y112" s="5"/>
      <c r="Z112" s="60">
        <f t="shared" si="34"/>
        <v>0</v>
      </c>
    </row>
    <row r="113" spans="1:26" x14ac:dyDescent="0.45">
      <c r="A113" s="216"/>
      <c r="B113" s="205" t="s">
        <v>32</v>
      </c>
      <c r="C113" s="206"/>
      <c r="D113" s="207"/>
      <c r="E113" s="8">
        <v>-17165.650000000001</v>
      </c>
      <c r="F113" s="14">
        <v>25302.39</v>
      </c>
      <c r="G113" s="8">
        <v>-39983.949999999997</v>
      </c>
      <c r="H113" s="8">
        <v>3342.55</v>
      </c>
      <c r="I113" s="8">
        <f>SUM(I102:I112)</f>
        <v>-9430</v>
      </c>
      <c r="J113" s="8">
        <f t="shared" ref="J113:P113" si="43">SUM(J102:J112)</f>
        <v>97148</v>
      </c>
      <c r="K113" s="8">
        <f t="shared" si="43"/>
        <v>35024</v>
      </c>
      <c r="L113" s="8">
        <f t="shared" si="43"/>
        <v>-9521.3100000000031</v>
      </c>
      <c r="M113" s="8">
        <v>-74967.929999999993</v>
      </c>
      <c r="N113" s="108">
        <f t="shared" si="43"/>
        <v>53230.2</v>
      </c>
      <c r="O113" s="8">
        <f t="shared" si="43"/>
        <v>-34339.992700000003</v>
      </c>
      <c r="P113" s="8">
        <f t="shared" si="43"/>
        <v>-231896.98270000002</v>
      </c>
      <c r="Q113" s="5"/>
      <c r="Y113" s="5"/>
      <c r="Z113" s="60">
        <f t="shared" si="34"/>
        <v>0</v>
      </c>
    </row>
    <row r="114" spans="1:26" x14ac:dyDescent="0.45">
      <c r="A114" s="214" t="s">
        <v>33</v>
      </c>
      <c r="B114" s="208" t="s">
        <v>34</v>
      </c>
      <c r="C114" s="209"/>
      <c r="D114" s="210"/>
      <c r="E114" s="6">
        <v>71.25</v>
      </c>
      <c r="F114" s="15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106">
        <v>0</v>
      </c>
      <c r="O114" s="6">
        <v>0</v>
      </c>
      <c r="P114" s="6">
        <v>0</v>
      </c>
      <c r="Q114" s="5"/>
      <c r="Y114" s="5"/>
      <c r="Z114" s="60">
        <f t="shared" si="34"/>
        <v>0</v>
      </c>
    </row>
    <row r="115" spans="1:26" x14ac:dyDescent="0.45">
      <c r="A115" s="215"/>
      <c r="B115" s="208" t="s">
        <v>35</v>
      </c>
      <c r="C115" s="209"/>
      <c r="D115" s="210"/>
      <c r="E115" s="6">
        <v>0</v>
      </c>
      <c r="F115" s="15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106">
        <v>0</v>
      </c>
      <c r="O115" s="6">
        <v>0</v>
      </c>
      <c r="P115" s="6">
        <v>0</v>
      </c>
      <c r="Q115" s="5"/>
      <c r="Y115" s="5"/>
      <c r="Z115" s="60">
        <f t="shared" si="34"/>
        <v>0</v>
      </c>
    </row>
    <row r="116" spans="1:26" x14ac:dyDescent="0.45">
      <c r="A116" s="215"/>
      <c r="B116" s="208" t="s">
        <v>36</v>
      </c>
      <c r="C116" s="209"/>
      <c r="D116" s="210"/>
      <c r="E116" s="6">
        <v>0</v>
      </c>
      <c r="F116" s="15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106">
        <v>0</v>
      </c>
      <c r="O116" s="6">
        <v>0</v>
      </c>
      <c r="P116" s="6">
        <v>0</v>
      </c>
      <c r="Q116" s="5"/>
      <c r="Y116" s="5"/>
      <c r="Z116" s="60">
        <f t="shared" si="34"/>
        <v>0</v>
      </c>
    </row>
    <row r="117" spans="1:26" x14ac:dyDescent="0.45">
      <c r="A117" s="216"/>
      <c r="B117" s="205" t="s">
        <v>37</v>
      </c>
      <c r="C117" s="206"/>
      <c r="D117" s="207"/>
      <c r="E117" s="8">
        <v>71.25</v>
      </c>
      <c r="F117" s="14">
        <v>0</v>
      </c>
      <c r="G117" s="8">
        <v>0</v>
      </c>
      <c r="H117" s="8">
        <v>0</v>
      </c>
      <c r="I117" s="8">
        <f>SUM(I114:I116)</f>
        <v>0</v>
      </c>
      <c r="J117" s="8">
        <f t="shared" ref="J117:P117" si="44">SUM(J114:J116)</f>
        <v>0</v>
      </c>
      <c r="K117" s="8">
        <f t="shared" si="44"/>
        <v>0</v>
      </c>
      <c r="L117" s="8">
        <f t="shared" si="44"/>
        <v>0</v>
      </c>
      <c r="M117" s="8">
        <v>0</v>
      </c>
      <c r="N117" s="108">
        <f t="shared" si="44"/>
        <v>0</v>
      </c>
      <c r="O117" s="8">
        <f t="shared" si="44"/>
        <v>0</v>
      </c>
      <c r="P117" s="8">
        <f t="shared" si="44"/>
        <v>0</v>
      </c>
      <c r="Q117" s="5"/>
      <c r="Y117" s="5"/>
      <c r="Z117" s="60">
        <f t="shared" si="34"/>
        <v>0</v>
      </c>
    </row>
    <row r="118" spans="1:26" x14ac:dyDescent="0.45">
      <c r="A118" s="214" t="s">
        <v>38</v>
      </c>
      <c r="B118" s="208" t="s">
        <v>39</v>
      </c>
      <c r="C118" s="209"/>
      <c r="D118" s="210"/>
      <c r="E118" s="6">
        <v>0</v>
      </c>
      <c r="F118" s="15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106">
        <v>0</v>
      </c>
      <c r="O118" s="6">
        <v>0</v>
      </c>
      <c r="P118" s="6">
        <v>0</v>
      </c>
      <c r="Q118" s="5"/>
      <c r="Y118" s="5"/>
      <c r="Z118" s="60">
        <f t="shared" si="34"/>
        <v>0</v>
      </c>
    </row>
    <row r="119" spans="1:26" x14ac:dyDescent="0.45">
      <c r="A119" s="215"/>
      <c r="B119" s="208" t="s">
        <v>40</v>
      </c>
      <c r="C119" s="209"/>
      <c r="D119" s="210"/>
      <c r="E119" s="6">
        <v>0</v>
      </c>
      <c r="F119" s="15">
        <v>0</v>
      </c>
      <c r="G119" s="6">
        <v>0</v>
      </c>
      <c r="H119" s="6">
        <v>-10416</v>
      </c>
      <c r="I119" s="6">
        <v>-10416</v>
      </c>
      <c r="J119" s="6">
        <v>-10416</v>
      </c>
      <c r="K119" s="6">
        <v>-10416</v>
      </c>
      <c r="L119" s="6">
        <v>-10416</v>
      </c>
      <c r="M119" s="6">
        <v>0</v>
      </c>
      <c r="N119" s="106">
        <v>-10416</v>
      </c>
      <c r="O119" s="6">
        <v>132500</v>
      </c>
      <c r="P119" s="6">
        <v>0</v>
      </c>
      <c r="Q119" s="5"/>
      <c r="Y119" s="5"/>
      <c r="Z119" s="60">
        <f t="shared" si="34"/>
        <v>0</v>
      </c>
    </row>
    <row r="120" spans="1:26" x14ac:dyDescent="0.45">
      <c r="A120" s="215"/>
      <c r="B120" s="208" t="s">
        <v>41</v>
      </c>
      <c r="C120" s="209"/>
      <c r="D120" s="210"/>
      <c r="E120" s="6">
        <v>0</v>
      </c>
      <c r="F120" s="15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106">
        <v>0</v>
      </c>
      <c r="O120" s="6">
        <v>0</v>
      </c>
      <c r="P120" s="6">
        <v>0</v>
      </c>
      <c r="Q120" s="5"/>
      <c r="Y120" s="5"/>
      <c r="Z120" s="60">
        <f t="shared" si="34"/>
        <v>0</v>
      </c>
    </row>
    <row r="121" spans="1:26" x14ac:dyDescent="0.45">
      <c r="A121" s="216"/>
      <c r="B121" s="205" t="s">
        <v>42</v>
      </c>
      <c r="C121" s="206"/>
      <c r="D121" s="207"/>
      <c r="E121" s="8">
        <v>0</v>
      </c>
      <c r="F121" s="14">
        <v>0</v>
      </c>
      <c r="G121" s="8">
        <v>0</v>
      </c>
      <c r="H121" s="8">
        <v>-10416</v>
      </c>
      <c r="I121" s="8">
        <f>SUM(I118:I120)</f>
        <v>-10416</v>
      </c>
      <c r="J121" s="8">
        <f t="shared" ref="J121:P121" si="45">SUM(J118:J120)</f>
        <v>-10416</v>
      </c>
      <c r="K121" s="8">
        <f t="shared" si="45"/>
        <v>-10416</v>
      </c>
      <c r="L121" s="8">
        <f t="shared" si="45"/>
        <v>-10416</v>
      </c>
      <c r="M121" s="8">
        <v>0</v>
      </c>
      <c r="N121" s="108">
        <f t="shared" si="45"/>
        <v>-10416</v>
      </c>
      <c r="O121" s="8">
        <f t="shared" si="45"/>
        <v>132500</v>
      </c>
      <c r="P121" s="8">
        <f t="shared" si="45"/>
        <v>0</v>
      </c>
      <c r="Q121" s="5"/>
      <c r="Y121" s="5"/>
      <c r="Z121" s="60">
        <f t="shared" si="34"/>
        <v>0</v>
      </c>
    </row>
    <row r="122" spans="1:26" x14ac:dyDescent="0.45">
      <c r="A122" s="214" t="s">
        <v>4</v>
      </c>
      <c r="B122" s="208" t="s">
        <v>43</v>
      </c>
      <c r="C122" s="209"/>
      <c r="D122" s="210"/>
      <c r="E122" s="6">
        <v>523912.43</v>
      </c>
      <c r="F122" s="15">
        <v>506818.03</v>
      </c>
      <c r="G122" s="6">
        <v>532120.42000000004</v>
      </c>
      <c r="H122" s="6">
        <v>492136.47</v>
      </c>
      <c r="I122" s="6">
        <f>+H125</f>
        <v>485063.02</v>
      </c>
      <c r="J122" s="6">
        <f t="shared" ref="J122:P122" si="46">+I125</f>
        <v>465217.02</v>
      </c>
      <c r="K122" s="6">
        <f t="shared" si="46"/>
        <v>551949.02</v>
      </c>
      <c r="L122" s="6">
        <f t="shared" si="46"/>
        <v>576557.02</v>
      </c>
      <c r="M122" s="6">
        <v>556619.85</v>
      </c>
      <c r="N122" s="106">
        <f t="shared" si="46"/>
        <v>481651.92</v>
      </c>
      <c r="O122" s="6">
        <f t="shared" si="46"/>
        <v>524466.12</v>
      </c>
      <c r="P122" s="6">
        <f t="shared" si="46"/>
        <v>622626.12730000005</v>
      </c>
      <c r="Q122" s="5"/>
      <c r="Y122" s="5"/>
      <c r="Z122" s="60">
        <f t="shared" si="34"/>
        <v>0</v>
      </c>
    </row>
    <row r="123" spans="1:26" x14ac:dyDescent="0.45">
      <c r="A123" s="216"/>
      <c r="B123" s="217" t="s">
        <v>4</v>
      </c>
      <c r="C123" s="218"/>
      <c r="D123" s="219"/>
      <c r="E123" s="9" t="s">
        <v>4</v>
      </c>
      <c r="F123" s="16" t="s">
        <v>4</v>
      </c>
      <c r="G123" s="9" t="s">
        <v>4</v>
      </c>
      <c r="H123" s="9" t="s">
        <v>4</v>
      </c>
      <c r="I123" s="9" t="s">
        <v>4</v>
      </c>
      <c r="J123" s="9" t="s">
        <v>4</v>
      </c>
      <c r="K123" s="9" t="s">
        <v>4</v>
      </c>
      <c r="L123" s="9" t="s">
        <v>4</v>
      </c>
      <c r="M123" s="9" t="s">
        <v>4</v>
      </c>
      <c r="N123" s="107" t="s">
        <v>4</v>
      </c>
      <c r="O123" s="9" t="s">
        <v>4</v>
      </c>
      <c r="P123" s="9" t="s">
        <v>4</v>
      </c>
      <c r="Q123" s="5"/>
      <c r="Y123" s="5"/>
      <c r="Z123" s="60">
        <f t="shared" si="34"/>
        <v>0</v>
      </c>
    </row>
    <row r="124" spans="1:26" x14ac:dyDescent="0.45">
      <c r="A124" s="224" t="s">
        <v>44</v>
      </c>
      <c r="B124" s="225"/>
      <c r="C124" s="225"/>
      <c r="D124" s="226"/>
      <c r="E124" s="10">
        <v>-17094.400000000001</v>
      </c>
      <c r="F124" s="13">
        <v>25302.39</v>
      </c>
      <c r="G124" s="10">
        <v>-39983.949999999997</v>
      </c>
      <c r="H124" s="10">
        <v>-7073.45</v>
      </c>
      <c r="I124" s="10">
        <f>+I121+I117+I113</f>
        <v>-19846</v>
      </c>
      <c r="J124" s="10">
        <f>+J121+J117+J113</f>
        <v>86732</v>
      </c>
      <c r="K124" s="10">
        <f t="shared" ref="K124:P124" si="47">+K121+K117+K113</f>
        <v>24608</v>
      </c>
      <c r="L124" s="10">
        <f t="shared" si="47"/>
        <v>-19937.310000000005</v>
      </c>
      <c r="M124" s="10">
        <v>-74967.929999999993</v>
      </c>
      <c r="N124" s="109">
        <f t="shared" si="47"/>
        <v>42814.2</v>
      </c>
      <c r="O124" s="10">
        <f t="shared" si="47"/>
        <v>98160.007299999997</v>
      </c>
      <c r="P124" s="10">
        <f t="shared" si="47"/>
        <v>-231896.98270000002</v>
      </c>
      <c r="Q124" s="5"/>
      <c r="Y124" s="5"/>
      <c r="Z124" s="60">
        <f t="shared" si="34"/>
        <v>0</v>
      </c>
    </row>
    <row r="125" spans="1:26" x14ac:dyDescent="0.45">
      <c r="A125" s="221" t="s">
        <v>45</v>
      </c>
      <c r="B125" s="222"/>
      <c r="C125" s="222"/>
      <c r="D125" s="223"/>
      <c r="E125" s="11">
        <v>506818.03</v>
      </c>
      <c r="F125" s="13">
        <v>532120.42000000004</v>
      </c>
      <c r="G125" s="11">
        <v>492136.47</v>
      </c>
      <c r="H125" s="11">
        <v>485063.02</v>
      </c>
      <c r="I125" s="11">
        <f>+I122+I124</f>
        <v>465217.02</v>
      </c>
      <c r="J125" s="11">
        <f t="shared" ref="J125:P125" si="48">+J122+J124</f>
        <v>551949.02</v>
      </c>
      <c r="K125" s="11">
        <f t="shared" si="48"/>
        <v>576557.02</v>
      </c>
      <c r="L125" s="11">
        <f t="shared" si="48"/>
        <v>556619.71</v>
      </c>
      <c r="M125" s="11">
        <v>481651.92</v>
      </c>
      <c r="N125" s="110">
        <f t="shared" si="48"/>
        <v>524466.12</v>
      </c>
      <c r="O125" s="11">
        <f t="shared" si="48"/>
        <v>622626.12730000005</v>
      </c>
      <c r="P125" s="11">
        <f t="shared" si="48"/>
        <v>390729.1446</v>
      </c>
      <c r="Q125" s="5"/>
      <c r="Y125" s="5"/>
    </row>
    <row r="126" spans="1:26" x14ac:dyDescent="0.45">
      <c r="Y126" s="5"/>
    </row>
  </sheetData>
  <mergeCells count="36">
    <mergeCell ref="A114:A117"/>
    <mergeCell ref="B114:D114"/>
    <mergeCell ref="B115:D115"/>
    <mergeCell ref="B116:D116"/>
    <mergeCell ref="A118:A121"/>
    <mergeCell ref="B118:D118"/>
    <mergeCell ref="B119:D119"/>
    <mergeCell ref="B120:D120"/>
    <mergeCell ref="B121:D121"/>
    <mergeCell ref="A125:D125"/>
    <mergeCell ref="A122:A123"/>
    <mergeCell ref="B122:D122"/>
    <mergeCell ref="B123:D123"/>
    <mergeCell ref="A124:D124"/>
    <mergeCell ref="A1:B1"/>
    <mergeCell ref="A3:F3"/>
    <mergeCell ref="B5:D5"/>
    <mergeCell ref="B108:D108"/>
    <mergeCell ref="B109:D109"/>
    <mergeCell ref="B107:D107"/>
    <mergeCell ref="A100:A113"/>
    <mergeCell ref="B100:D100"/>
    <mergeCell ref="B101:D101"/>
    <mergeCell ref="B102:D102"/>
    <mergeCell ref="B103:D103"/>
    <mergeCell ref="B104:D104"/>
    <mergeCell ref="D1:Q1"/>
    <mergeCell ref="B113:D113"/>
    <mergeCell ref="B105:D105"/>
    <mergeCell ref="B106:D106"/>
    <mergeCell ref="B97:D97"/>
    <mergeCell ref="B98:D98"/>
    <mergeCell ref="B117:D117"/>
    <mergeCell ref="B110:D110"/>
    <mergeCell ref="B111:D111"/>
    <mergeCell ref="B112:D112"/>
  </mergeCells>
  <pageMargins left="0.7" right="0.7" top="0.75" bottom="0.75" header="0.3" footer="0.3"/>
  <pageSetup scale="45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A39"/>
  <sheetViews>
    <sheetView showGridLines="0" topLeftCell="A28" workbookViewId="0">
      <selection activeCell="U7" sqref="U7"/>
    </sheetView>
  </sheetViews>
  <sheetFormatPr defaultColWidth="8.86328125" defaultRowHeight="14.25" x14ac:dyDescent="0.45"/>
  <cols>
    <col min="1" max="1" width="10.46484375" style="76" customWidth="1"/>
    <col min="2" max="2" width="1.1328125" style="76" customWidth="1"/>
    <col min="3" max="3" width="5.796875" style="76" customWidth="1"/>
    <col min="4" max="5" width="9.33203125" style="76" customWidth="1"/>
    <col min="6" max="7" width="8" style="76" customWidth="1"/>
    <col min="8" max="8" width="1.1328125" style="76" customWidth="1"/>
    <col min="9" max="9" width="12.6640625" style="76" customWidth="1"/>
    <col min="10" max="10" width="1.1328125" style="76" customWidth="1"/>
    <col min="11" max="11" width="11.53125" style="76" customWidth="1"/>
    <col min="12" max="13" width="1.1328125" style="76" customWidth="1"/>
    <col min="14" max="14" width="5.796875" style="76" customWidth="1"/>
    <col min="15" max="15" width="3.33203125" style="76" customWidth="1"/>
    <col min="16" max="16" width="1.1328125" style="76" customWidth="1"/>
    <col min="17" max="17" width="9.33203125" style="76" customWidth="1"/>
    <col min="18" max="18" width="2.19921875" style="76" customWidth="1"/>
    <col min="19" max="19" width="1.1328125" style="76" customWidth="1"/>
    <col min="20" max="20" width="3.33203125" style="76" customWidth="1"/>
    <col min="21" max="21" width="8" style="76" customWidth="1"/>
    <col min="22" max="22" width="22" style="76" customWidth="1"/>
    <col min="23" max="23" width="14" style="76" customWidth="1"/>
    <col min="24" max="25" width="8" style="76" customWidth="1"/>
    <col min="26" max="26" width="2.19921875" style="76" customWidth="1"/>
    <col min="27" max="27" width="3.33203125" style="76" customWidth="1"/>
    <col min="28" max="16384" width="8.86328125" style="76"/>
  </cols>
  <sheetData>
    <row r="1" spans="1:27" ht="32.450000000000003" customHeight="1" x14ac:dyDescent="0.45">
      <c r="A1" s="227" t="s">
        <v>287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8">
        <v>43969</v>
      </c>
      <c r="U1" s="228"/>
      <c r="V1" s="228"/>
      <c r="W1" s="228"/>
      <c r="X1" s="228"/>
      <c r="Y1" s="228"/>
      <c r="Z1" s="228"/>
      <c r="AA1" s="228"/>
    </row>
    <row r="2" spans="1:27" ht="9" customHeight="1" x14ac:dyDescent="0.45">
      <c r="A2" s="77" t="s">
        <v>288</v>
      </c>
      <c r="B2" s="227" t="s">
        <v>289</v>
      </c>
      <c r="C2" s="227"/>
      <c r="D2" s="229" t="s">
        <v>290</v>
      </c>
      <c r="E2" s="229"/>
      <c r="F2" s="230" t="s">
        <v>291</v>
      </c>
      <c r="G2" s="230"/>
      <c r="H2" s="230"/>
      <c r="I2" s="78" t="s">
        <v>292</v>
      </c>
      <c r="J2" s="231" t="s">
        <v>293</v>
      </c>
      <c r="K2" s="231"/>
      <c r="L2" s="232" t="s">
        <v>294</v>
      </c>
      <c r="M2" s="232"/>
      <c r="N2" s="232"/>
      <c r="O2" s="232"/>
      <c r="P2" s="232"/>
      <c r="Q2" s="231" t="s">
        <v>295</v>
      </c>
      <c r="R2" s="231"/>
      <c r="S2" s="231"/>
      <c r="T2" s="231"/>
      <c r="U2" s="242" t="s">
        <v>296</v>
      </c>
      <c r="V2" s="242"/>
      <c r="W2" s="242"/>
      <c r="X2" s="242"/>
      <c r="Y2" s="229" t="s">
        <v>297</v>
      </c>
      <c r="Z2" s="229"/>
      <c r="AA2" s="229"/>
    </row>
    <row r="3" spans="1:27" ht="1.05" customHeight="1" x14ac:dyDescent="0.4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ht="14.25" customHeight="1" x14ac:dyDescent="0.45">
      <c r="A4" s="243" t="s">
        <v>298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ht="18" customHeight="1" x14ac:dyDescent="0.45">
      <c r="A5" s="227" t="s">
        <v>299</v>
      </c>
      <c r="B5" s="227"/>
      <c r="C5" s="227"/>
      <c r="D5" s="227"/>
      <c r="E5" s="227"/>
      <c r="F5" s="227"/>
      <c r="G5" s="79">
        <v>1644.5</v>
      </c>
      <c r="H5" s="238" t="s">
        <v>300</v>
      </c>
      <c r="I5" s="238"/>
      <c r="J5" s="238"/>
      <c r="K5" s="233">
        <v>43945</v>
      </c>
      <c r="L5" s="233"/>
      <c r="M5" s="233"/>
      <c r="N5" s="244">
        <v>1644.5</v>
      </c>
      <c r="O5" s="244"/>
      <c r="P5" s="245" t="s">
        <v>205</v>
      </c>
      <c r="Q5" s="245"/>
      <c r="R5" s="245"/>
      <c r="S5" s="150"/>
      <c r="T5" s="150"/>
      <c r="U5" s="151" t="s">
        <v>372</v>
      </c>
      <c r="V5" s="150"/>
      <c r="W5" s="150"/>
      <c r="X5" s="80" t="s">
        <v>301</v>
      </c>
      <c r="Y5" s="81">
        <v>552</v>
      </c>
      <c r="Z5" s="82">
        <v>1</v>
      </c>
    </row>
    <row r="6" spans="1:27" ht="25.5" customHeight="1" x14ac:dyDescent="0.45">
      <c r="A6" s="227" t="s">
        <v>302</v>
      </c>
      <c r="B6" s="227"/>
      <c r="C6" s="227"/>
      <c r="D6" s="227"/>
      <c r="E6" s="227"/>
      <c r="F6" s="227"/>
      <c r="G6" s="83">
        <v>50</v>
      </c>
      <c r="H6" s="238" t="s">
        <v>303</v>
      </c>
      <c r="I6" s="238"/>
      <c r="J6" s="238"/>
      <c r="K6" s="233">
        <v>43945</v>
      </c>
      <c r="L6" s="233"/>
      <c r="M6" s="233"/>
      <c r="N6" s="244">
        <v>50</v>
      </c>
      <c r="O6" s="244"/>
      <c r="P6" s="245" t="s">
        <v>205</v>
      </c>
      <c r="Q6" s="245"/>
      <c r="R6" s="245"/>
      <c r="S6" s="150"/>
      <c r="T6" s="150"/>
      <c r="U6" s="151" t="s">
        <v>372</v>
      </c>
      <c r="V6" s="150"/>
      <c r="W6" s="150"/>
      <c r="X6" s="84" t="s">
        <v>301</v>
      </c>
      <c r="Y6" s="85">
        <v>552</v>
      </c>
      <c r="Z6" s="86">
        <v>2</v>
      </c>
    </row>
    <row r="7" spans="1:27" ht="25.25" customHeight="1" x14ac:dyDescent="0.45">
      <c r="A7" s="227" t="s">
        <v>304</v>
      </c>
      <c r="B7" s="227"/>
      <c r="C7" s="227"/>
      <c r="D7" s="227"/>
      <c r="E7" s="227"/>
      <c r="F7" s="227"/>
      <c r="G7" s="83">
        <v>229</v>
      </c>
      <c r="H7" s="238" t="s">
        <v>305</v>
      </c>
      <c r="I7" s="238"/>
      <c r="J7" s="238"/>
      <c r="K7" s="233">
        <v>43945</v>
      </c>
      <c r="L7" s="233"/>
      <c r="M7" s="233"/>
      <c r="N7" s="244">
        <v>229</v>
      </c>
      <c r="O7" s="244"/>
      <c r="P7" s="245" t="s">
        <v>205</v>
      </c>
      <c r="Q7" s="245"/>
      <c r="R7" s="245"/>
      <c r="S7" s="150"/>
      <c r="T7" s="150"/>
      <c r="U7" s="151" t="s">
        <v>372</v>
      </c>
      <c r="V7" s="150"/>
      <c r="W7" s="150"/>
      <c r="X7" s="84" t="s">
        <v>301</v>
      </c>
      <c r="Y7" s="85">
        <v>553</v>
      </c>
      <c r="Z7" s="86">
        <v>1</v>
      </c>
    </row>
    <row r="8" spans="1:27" ht="25.5" customHeight="1" x14ac:dyDescent="0.45">
      <c r="A8" s="227" t="s">
        <v>306</v>
      </c>
      <c r="B8" s="227"/>
      <c r="C8" s="227"/>
      <c r="D8" s="227"/>
      <c r="E8" s="227"/>
      <c r="F8" s="227"/>
      <c r="G8" s="83">
        <v>48</v>
      </c>
      <c r="H8" s="238" t="s">
        <v>307</v>
      </c>
      <c r="I8" s="238"/>
      <c r="J8" s="238"/>
      <c r="K8" s="233">
        <v>43874</v>
      </c>
      <c r="L8" s="233"/>
      <c r="M8" s="233"/>
      <c r="N8" s="234">
        <v>48</v>
      </c>
      <c r="O8" s="234"/>
      <c r="P8" s="235" t="s">
        <v>308</v>
      </c>
      <c r="Q8" s="235"/>
      <c r="R8" s="235"/>
      <c r="S8" s="230" t="s">
        <v>309</v>
      </c>
      <c r="T8" s="230"/>
      <c r="U8" s="230"/>
      <c r="V8" s="230"/>
      <c r="W8" s="230"/>
      <c r="X8" s="84" t="s">
        <v>301</v>
      </c>
      <c r="Y8" s="85">
        <v>420</v>
      </c>
      <c r="Z8" s="86">
        <v>1</v>
      </c>
    </row>
    <row r="9" spans="1:27" ht="22.5" customHeight="1" x14ac:dyDescent="0.45">
      <c r="A9" s="227" t="s">
        <v>310</v>
      </c>
      <c r="B9" s="227"/>
      <c r="C9" s="227"/>
      <c r="D9" s="227"/>
      <c r="E9" s="227"/>
      <c r="F9" s="227"/>
      <c r="G9" s="83">
        <v>109.71</v>
      </c>
      <c r="H9" s="239">
        <v>5777</v>
      </c>
      <c r="I9" s="239"/>
      <c r="J9" s="239"/>
      <c r="K9" s="233">
        <v>43921</v>
      </c>
      <c r="L9" s="233"/>
      <c r="M9" s="233"/>
      <c r="N9" s="234">
        <v>103.96</v>
      </c>
      <c r="O9" s="234"/>
      <c r="P9" s="235" t="s">
        <v>311</v>
      </c>
      <c r="Q9" s="235"/>
      <c r="R9" s="235"/>
      <c r="S9" s="230" t="s">
        <v>312</v>
      </c>
      <c r="T9" s="230"/>
      <c r="U9" s="230"/>
      <c r="V9" s="230"/>
      <c r="W9" s="230"/>
      <c r="X9" s="84" t="s">
        <v>301</v>
      </c>
      <c r="Y9" s="85">
        <v>434</v>
      </c>
      <c r="Z9" s="86">
        <v>1</v>
      </c>
    </row>
    <row r="10" spans="1:27" ht="20" customHeight="1" x14ac:dyDescent="0.45">
      <c r="A10" s="227" t="s">
        <v>310</v>
      </c>
      <c r="B10" s="227"/>
      <c r="C10" s="227"/>
      <c r="D10" s="227"/>
      <c r="E10" s="227"/>
      <c r="F10" s="227"/>
      <c r="G10" s="83">
        <v>109.71</v>
      </c>
      <c r="H10" s="239">
        <v>5805</v>
      </c>
      <c r="I10" s="239"/>
      <c r="J10" s="239"/>
      <c r="K10" s="233">
        <v>43923</v>
      </c>
      <c r="L10" s="233"/>
      <c r="M10" s="233"/>
      <c r="N10" s="234">
        <v>5.75</v>
      </c>
      <c r="O10" s="234"/>
      <c r="P10" s="235" t="s">
        <v>313</v>
      </c>
      <c r="Q10" s="235"/>
      <c r="R10" s="235"/>
      <c r="S10" s="230" t="s">
        <v>314</v>
      </c>
      <c r="T10" s="230"/>
      <c r="U10" s="230"/>
      <c r="V10" s="230"/>
      <c r="W10" s="230"/>
      <c r="X10" s="80" t="s">
        <v>301</v>
      </c>
      <c r="Y10" s="81">
        <v>434</v>
      </c>
      <c r="Z10" s="82">
        <v>3</v>
      </c>
    </row>
    <row r="11" spans="1:27" ht="25.5" customHeight="1" x14ac:dyDescent="0.45">
      <c r="A11" s="227" t="s">
        <v>315</v>
      </c>
      <c r="B11" s="227"/>
      <c r="C11" s="227"/>
      <c r="D11" s="227"/>
      <c r="E11" s="227"/>
      <c r="F11" s="227"/>
      <c r="G11" s="79">
        <v>1781.25</v>
      </c>
      <c r="H11" s="239">
        <v>2517293</v>
      </c>
      <c r="I11" s="239"/>
      <c r="J11" s="239"/>
      <c r="K11" s="233">
        <v>43902</v>
      </c>
      <c r="L11" s="233"/>
      <c r="M11" s="233"/>
      <c r="N11" s="246">
        <v>1781.25</v>
      </c>
      <c r="O11" s="246"/>
      <c r="P11" s="235" t="s">
        <v>316</v>
      </c>
      <c r="Q11" s="235"/>
      <c r="R11" s="235"/>
      <c r="S11" s="230" t="s">
        <v>317</v>
      </c>
      <c r="T11" s="230"/>
      <c r="U11" s="230"/>
      <c r="V11" s="230"/>
      <c r="W11" s="230"/>
      <c r="X11" s="84" t="s">
        <v>301</v>
      </c>
      <c r="Y11" s="85">
        <v>434</v>
      </c>
      <c r="Z11" s="86">
        <v>2</v>
      </c>
    </row>
    <row r="12" spans="1:27" ht="25.5" customHeight="1" x14ac:dyDescent="0.45">
      <c r="A12" s="227" t="s">
        <v>318</v>
      </c>
      <c r="B12" s="227"/>
      <c r="C12" s="227"/>
      <c r="D12" s="227"/>
      <c r="E12" s="227"/>
      <c r="F12" s="227"/>
      <c r="G12" s="79">
        <v>4000</v>
      </c>
      <c r="H12" s="239">
        <v>39483</v>
      </c>
      <c r="I12" s="239"/>
      <c r="J12" s="239"/>
      <c r="K12" s="233">
        <v>43936</v>
      </c>
      <c r="L12" s="233"/>
      <c r="M12" s="233"/>
      <c r="N12" s="246">
        <v>4000</v>
      </c>
      <c r="O12" s="246"/>
      <c r="P12" s="235" t="s">
        <v>319</v>
      </c>
      <c r="Q12" s="235"/>
      <c r="R12" s="235"/>
      <c r="S12" s="230" t="s">
        <v>320</v>
      </c>
      <c r="T12" s="230"/>
      <c r="U12" s="230"/>
      <c r="V12" s="230"/>
      <c r="W12" s="230"/>
      <c r="X12" s="84" t="s">
        <v>301</v>
      </c>
      <c r="Y12" s="85">
        <v>435</v>
      </c>
      <c r="Z12" s="86">
        <v>3</v>
      </c>
    </row>
    <row r="13" spans="1:27" ht="25.5" customHeight="1" x14ac:dyDescent="0.45">
      <c r="A13" s="227" t="s">
        <v>321</v>
      </c>
      <c r="B13" s="227"/>
      <c r="C13" s="227"/>
      <c r="D13" s="227"/>
      <c r="E13" s="227"/>
      <c r="F13" s="227"/>
      <c r="G13" s="83">
        <v>220</v>
      </c>
      <c r="H13" s="239">
        <v>39</v>
      </c>
      <c r="I13" s="239"/>
      <c r="J13" s="239"/>
      <c r="K13" s="233">
        <v>43937</v>
      </c>
      <c r="L13" s="233"/>
      <c r="M13" s="233"/>
      <c r="N13" s="234">
        <v>220</v>
      </c>
      <c r="O13" s="234"/>
      <c r="P13" s="235" t="s">
        <v>322</v>
      </c>
      <c r="Q13" s="235"/>
      <c r="R13" s="235"/>
      <c r="S13" s="230" t="s">
        <v>323</v>
      </c>
      <c r="T13" s="230"/>
      <c r="U13" s="230"/>
      <c r="V13" s="230"/>
      <c r="W13" s="230"/>
      <c r="X13" s="84" t="s">
        <v>301</v>
      </c>
      <c r="Y13" s="85">
        <v>435</v>
      </c>
      <c r="Z13" s="86">
        <v>2</v>
      </c>
    </row>
    <row r="14" spans="1:27" ht="25.5" customHeight="1" x14ac:dyDescent="0.45">
      <c r="A14" s="227" t="s">
        <v>324</v>
      </c>
      <c r="B14" s="227"/>
      <c r="C14" s="227"/>
      <c r="D14" s="227"/>
      <c r="E14" s="227"/>
      <c r="F14" s="227"/>
      <c r="G14" s="83">
        <v>249.94</v>
      </c>
      <c r="H14" s="239">
        <v>8404</v>
      </c>
      <c r="I14" s="239"/>
      <c r="J14" s="239"/>
      <c r="K14" s="233">
        <v>43932</v>
      </c>
      <c r="L14" s="233"/>
      <c r="M14" s="233"/>
      <c r="N14" s="234">
        <v>249.94</v>
      </c>
      <c r="O14" s="234"/>
      <c r="P14" s="235" t="s">
        <v>325</v>
      </c>
      <c r="Q14" s="235"/>
      <c r="R14" s="235"/>
      <c r="S14" s="230" t="s">
        <v>326</v>
      </c>
      <c r="T14" s="230"/>
      <c r="U14" s="230"/>
      <c r="V14" s="230"/>
      <c r="W14" s="230"/>
      <c r="X14" s="84" t="s">
        <v>301</v>
      </c>
      <c r="Y14" s="85">
        <v>435</v>
      </c>
      <c r="Z14" s="86">
        <v>1</v>
      </c>
    </row>
    <row r="15" spans="1:27" ht="25.5" customHeight="1" x14ac:dyDescent="0.45">
      <c r="A15" s="227" t="s">
        <v>327</v>
      </c>
      <c r="B15" s="227"/>
      <c r="C15" s="227"/>
      <c r="D15" s="227"/>
      <c r="E15" s="227"/>
      <c r="F15" s="227"/>
      <c r="G15" s="83">
        <v>306</v>
      </c>
      <c r="H15" s="239">
        <v>64652</v>
      </c>
      <c r="I15" s="239"/>
      <c r="J15" s="239"/>
      <c r="K15" s="233">
        <v>43923</v>
      </c>
      <c r="L15" s="233"/>
      <c r="M15" s="233"/>
      <c r="N15" s="234">
        <v>306</v>
      </c>
      <c r="O15" s="234"/>
      <c r="P15" s="235" t="s">
        <v>328</v>
      </c>
      <c r="Q15" s="235"/>
      <c r="R15" s="235"/>
      <c r="S15" s="230" t="s">
        <v>329</v>
      </c>
      <c r="T15" s="230"/>
      <c r="U15" s="230"/>
      <c r="V15" s="230"/>
      <c r="W15" s="230"/>
      <c r="X15" s="84" t="s">
        <v>301</v>
      </c>
      <c r="Y15" s="85">
        <v>435</v>
      </c>
      <c r="Z15" s="86">
        <v>4</v>
      </c>
    </row>
    <row r="16" spans="1:27" ht="25.5" customHeight="1" x14ac:dyDescent="0.45">
      <c r="A16" s="227" t="s">
        <v>330</v>
      </c>
      <c r="B16" s="227"/>
      <c r="C16" s="227"/>
      <c r="D16" s="227"/>
      <c r="E16" s="227"/>
      <c r="F16" s="227"/>
      <c r="G16" s="83">
        <v>33.68</v>
      </c>
      <c r="H16" s="237">
        <v>90047</v>
      </c>
      <c r="I16" s="237"/>
      <c r="J16" s="237"/>
      <c r="K16" s="233">
        <v>43915</v>
      </c>
      <c r="L16" s="233"/>
      <c r="M16" s="233"/>
      <c r="N16" s="234">
        <v>33.68</v>
      </c>
      <c r="O16" s="234"/>
      <c r="P16" s="235" t="s">
        <v>331</v>
      </c>
      <c r="Q16" s="235"/>
      <c r="R16" s="235"/>
      <c r="S16" s="230" t="s">
        <v>332</v>
      </c>
      <c r="T16" s="230"/>
      <c r="U16" s="230"/>
      <c r="V16" s="230"/>
      <c r="W16" s="230"/>
      <c r="X16" s="84" t="s">
        <v>301</v>
      </c>
      <c r="Y16" s="85">
        <v>436</v>
      </c>
      <c r="Z16" s="86">
        <v>4</v>
      </c>
    </row>
    <row r="17" spans="1:26" ht="25.5" customHeight="1" x14ac:dyDescent="0.45">
      <c r="A17" s="227" t="s">
        <v>333</v>
      </c>
      <c r="B17" s="227"/>
      <c r="C17" s="227"/>
      <c r="D17" s="227"/>
      <c r="E17" s="227"/>
      <c r="F17" s="227"/>
      <c r="G17" s="79">
        <v>3205.58</v>
      </c>
      <c r="H17" s="239">
        <v>3389496</v>
      </c>
      <c r="I17" s="239"/>
      <c r="J17" s="239"/>
      <c r="K17" s="233">
        <v>43943</v>
      </c>
      <c r="L17" s="233"/>
      <c r="M17" s="233"/>
      <c r="N17" s="246">
        <v>3205.58</v>
      </c>
      <c r="O17" s="246"/>
      <c r="P17" s="235" t="s">
        <v>331</v>
      </c>
      <c r="Q17" s="235"/>
      <c r="R17" s="235"/>
      <c r="S17" s="230" t="s">
        <v>332</v>
      </c>
      <c r="T17" s="230"/>
      <c r="U17" s="230"/>
      <c r="V17" s="230"/>
      <c r="W17" s="230"/>
      <c r="X17" s="84" t="s">
        <v>301</v>
      </c>
      <c r="Y17" s="85">
        <v>436</v>
      </c>
      <c r="Z17" s="86">
        <v>6</v>
      </c>
    </row>
    <row r="18" spans="1:26" ht="25.5" customHeight="1" x14ac:dyDescent="0.45">
      <c r="A18" s="227" t="s">
        <v>334</v>
      </c>
      <c r="B18" s="227"/>
      <c r="C18" s="227"/>
      <c r="D18" s="227"/>
      <c r="E18" s="227"/>
      <c r="F18" s="227"/>
      <c r="G18" s="83">
        <v>368.41</v>
      </c>
      <c r="H18" s="239">
        <v>577432</v>
      </c>
      <c r="I18" s="239"/>
      <c r="J18" s="239"/>
      <c r="K18" s="233">
        <v>43943</v>
      </c>
      <c r="L18" s="233"/>
      <c r="M18" s="233"/>
      <c r="N18" s="234">
        <v>368.41</v>
      </c>
      <c r="O18" s="234"/>
      <c r="P18" s="235" t="s">
        <v>331</v>
      </c>
      <c r="Q18" s="235"/>
      <c r="R18" s="235"/>
      <c r="S18" s="230" t="s">
        <v>332</v>
      </c>
      <c r="T18" s="230"/>
      <c r="U18" s="230"/>
      <c r="V18" s="230"/>
      <c r="W18" s="230"/>
      <c r="X18" s="84" t="s">
        <v>301</v>
      </c>
      <c r="Y18" s="85">
        <v>436</v>
      </c>
      <c r="Z18" s="86">
        <v>5</v>
      </c>
    </row>
    <row r="19" spans="1:26" ht="25.5" customHeight="1" x14ac:dyDescent="0.45">
      <c r="A19" s="227" t="s">
        <v>335</v>
      </c>
      <c r="B19" s="227"/>
      <c r="C19" s="227"/>
      <c r="D19" s="227"/>
      <c r="E19" s="227"/>
      <c r="F19" s="227"/>
      <c r="G19" s="83">
        <v>240</v>
      </c>
      <c r="H19" s="239">
        <v>13367039</v>
      </c>
      <c r="I19" s="239"/>
      <c r="J19" s="239"/>
      <c r="K19" s="233">
        <v>43922</v>
      </c>
      <c r="L19" s="233"/>
      <c r="M19" s="233"/>
      <c r="N19" s="234">
        <v>240</v>
      </c>
      <c r="O19" s="234"/>
      <c r="P19" s="235" t="s">
        <v>336</v>
      </c>
      <c r="Q19" s="235"/>
      <c r="R19" s="235"/>
      <c r="S19" s="236" t="s">
        <v>337</v>
      </c>
      <c r="T19" s="236"/>
      <c r="U19" s="236"/>
      <c r="V19" s="236"/>
      <c r="W19" s="236"/>
      <c r="X19" s="84" t="s">
        <v>301</v>
      </c>
      <c r="Y19" s="85">
        <v>436</v>
      </c>
      <c r="Z19" s="86">
        <v>18</v>
      </c>
    </row>
    <row r="20" spans="1:26" ht="25.5" customHeight="1" x14ac:dyDescent="0.45">
      <c r="A20" s="227" t="s">
        <v>338</v>
      </c>
      <c r="B20" s="227"/>
      <c r="C20" s="227"/>
      <c r="D20" s="227"/>
      <c r="E20" s="227"/>
      <c r="F20" s="227"/>
      <c r="G20" s="83">
        <v>17.100000000000001</v>
      </c>
      <c r="H20" s="227" t="s">
        <v>339</v>
      </c>
      <c r="I20" s="227"/>
      <c r="J20" s="227"/>
      <c r="K20" s="233">
        <v>43920</v>
      </c>
      <c r="L20" s="233"/>
      <c r="M20" s="233"/>
      <c r="N20" s="234">
        <v>17.100000000000001</v>
      </c>
      <c r="O20" s="234"/>
      <c r="P20" s="235" t="s">
        <v>336</v>
      </c>
      <c r="Q20" s="235"/>
      <c r="R20" s="235"/>
      <c r="S20" s="236" t="s">
        <v>337</v>
      </c>
      <c r="T20" s="236"/>
      <c r="U20" s="236"/>
      <c r="V20" s="236"/>
      <c r="W20" s="236"/>
      <c r="X20" s="84" t="s">
        <v>301</v>
      </c>
      <c r="Y20" s="85">
        <v>436</v>
      </c>
      <c r="Z20" s="86">
        <v>17</v>
      </c>
    </row>
    <row r="21" spans="1:26" ht="22.5" customHeight="1" x14ac:dyDescent="0.45">
      <c r="A21" s="227" t="s">
        <v>340</v>
      </c>
      <c r="B21" s="227"/>
      <c r="C21" s="227"/>
      <c r="D21" s="227"/>
      <c r="E21" s="227"/>
      <c r="F21" s="227"/>
      <c r="G21" s="83">
        <v>111.36</v>
      </c>
      <c r="H21" s="227" t="s">
        <v>341</v>
      </c>
      <c r="I21" s="227"/>
      <c r="J21" s="227"/>
      <c r="K21" s="233">
        <v>43921</v>
      </c>
      <c r="L21" s="233"/>
      <c r="M21" s="233"/>
      <c r="N21" s="234">
        <v>111.36</v>
      </c>
      <c r="O21" s="234"/>
      <c r="P21" s="235" t="s">
        <v>336</v>
      </c>
      <c r="Q21" s="235"/>
      <c r="R21" s="235"/>
      <c r="S21" s="236" t="s">
        <v>337</v>
      </c>
      <c r="T21" s="236"/>
      <c r="U21" s="236"/>
      <c r="V21" s="236"/>
      <c r="W21" s="236"/>
      <c r="X21" s="84" t="s">
        <v>301</v>
      </c>
      <c r="Y21" s="85">
        <v>436</v>
      </c>
      <c r="Z21" s="86">
        <v>14</v>
      </c>
    </row>
    <row r="22" spans="1:26" ht="18.5" customHeight="1" x14ac:dyDescent="0.45">
      <c r="A22" s="227" t="s">
        <v>342</v>
      </c>
      <c r="B22" s="227"/>
      <c r="C22" s="227"/>
      <c r="D22" s="227"/>
      <c r="E22" s="227"/>
      <c r="F22" s="227"/>
      <c r="G22" s="83">
        <v>68.709999999999994</v>
      </c>
      <c r="H22" s="227" t="s">
        <v>343</v>
      </c>
      <c r="I22" s="227"/>
      <c r="J22" s="227"/>
      <c r="K22" s="233">
        <v>43921</v>
      </c>
      <c r="L22" s="233"/>
      <c r="M22" s="234">
        <v>68.709999999999994</v>
      </c>
      <c r="N22" s="234"/>
      <c r="O22" s="234"/>
      <c r="P22" s="235" t="s">
        <v>336</v>
      </c>
      <c r="Q22" s="235"/>
      <c r="R22" s="235"/>
      <c r="S22" s="236" t="s">
        <v>337</v>
      </c>
      <c r="T22" s="236"/>
      <c r="U22" s="236"/>
      <c r="V22" s="236"/>
      <c r="W22" s="236"/>
      <c r="X22" s="80" t="s">
        <v>301</v>
      </c>
      <c r="Y22" s="81">
        <v>436</v>
      </c>
      <c r="Z22" s="82">
        <v>10</v>
      </c>
    </row>
    <row r="23" spans="1:26" ht="25.5" customHeight="1" x14ac:dyDescent="0.45">
      <c r="A23" s="227" t="s">
        <v>344</v>
      </c>
      <c r="B23" s="227"/>
      <c r="C23" s="227"/>
      <c r="D23" s="227"/>
      <c r="E23" s="227"/>
      <c r="F23" s="227"/>
      <c r="G23" s="83">
        <v>64.23</v>
      </c>
      <c r="H23" s="227" t="s">
        <v>345</v>
      </c>
      <c r="I23" s="227"/>
      <c r="J23" s="227"/>
      <c r="K23" s="233">
        <v>43921</v>
      </c>
      <c r="L23" s="233"/>
      <c r="M23" s="234">
        <v>64.23</v>
      </c>
      <c r="N23" s="234"/>
      <c r="O23" s="234"/>
      <c r="P23" s="235" t="s">
        <v>336</v>
      </c>
      <c r="Q23" s="235"/>
      <c r="R23" s="235"/>
      <c r="S23" s="236" t="s">
        <v>337</v>
      </c>
      <c r="T23" s="236"/>
      <c r="U23" s="236"/>
      <c r="V23" s="236"/>
      <c r="W23" s="236"/>
      <c r="X23" s="84" t="s">
        <v>301</v>
      </c>
      <c r="Y23" s="85">
        <v>436</v>
      </c>
      <c r="Z23" s="86">
        <v>9</v>
      </c>
    </row>
    <row r="24" spans="1:26" ht="25.5" customHeight="1" x14ac:dyDescent="0.45">
      <c r="A24" s="227" t="s">
        <v>346</v>
      </c>
      <c r="B24" s="227"/>
      <c r="C24" s="227"/>
      <c r="D24" s="227"/>
      <c r="E24" s="227"/>
      <c r="F24" s="227"/>
      <c r="G24" s="83">
        <v>64.89</v>
      </c>
      <c r="H24" s="227" t="s">
        <v>347</v>
      </c>
      <c r="I24" s="227"/>
      <c r="J24" s="227"/>
      <c r="K24" s="233">
        <v>43921</v>
      </c>
      <c r="L24" s="233"/>
      <c r="M24" s="234">
        <v>64.89</v>
      </c>
      <c r="N24" s="234"/>
      <c r="O24" s="234"/>
      <c r="P24" s="235" t="s">
        <v>336</v>
      </c>
      <c r="Q24" s="235"/>
      <c r="R24" s="235"/>
      <c r="S24" s="236" t="s">
        <v>337</v>
      </c>
      <c r="T24" s="236"/>
      <c r="U24" s="236"/>
      <c r="V24" s="236"/>
      <c r="W24" s="236"/>
      <c r="X24" s="84" t="s">
        <v>301</v>
      </c>
      <c r="Y24" s="85">
        <v>436</v>
      </c>
      <c r="Z24" s="86">
        <v>16</v>
      </c>
    </row>
    <row r="25" spans="1:26" ht="25.5" customHeight="1" x14ac:dyDescent="0.45">
      <c r="A25" s="227" t="s">
        <v>348</v>
      </c>
      <c r="B25" s="227"/>
      <c r="C25" s="227"/>
      <c r="D25" s="227"/>
      <c r="E25" s="227"/>
      <c r="F25" s="227"/>
      <c r="G25" s="83">
        <v>86.85</v>
      </c>
      <c r="H25" s="227" t="s">
        <v>349</v>
      </c>
      <c r="I25" s="227"/>
      <c r="J25" s="227"/>
      <c r="K25" s="233">
        <v>43921</v>
      </c>
      <c r="L25" s="233"/>
      <c r="M25" s="234">
        <v>86.85</v>
      </c>
      <c r="N25" s="234"/>
      <c r="O25" s="234"/>
      <c r="P25" s="235" t="s">
        <v>336</v>
      </c>
      <c r="Q25" s="235"/>
      <c r="R25" s="235"/>
      <c r="S25" s="236" t="s">
        <v>337</v>
      </c>
      <c r="T25" s="236"/>
      <c r="U25" s="236"/>
      <c r="V25" s="236"/>
      <c r="W25" s="236"/>
      <c r="X25" s="84" t="s">
        <v>301</v>
      </c>
      <c r="Y25" s="85">
        <v>436</v>
      </c>
      <c r="Z25" s="86">
        <v>15</v>
      </c>
    </row>
    <row r="26" spans="1:26" ht="25.5" customHeight="1" x14ac:dyDescent="0.45">
      <c r="A26" s="227" t="s">
        <v>350</v>
      </c>
      <c r="B26" s="227"/>
      <c r="C26" s="227"/>
      <c r="D26" s="227"/>
      <c r="E26" s="227"/>
      <c r="F26" s="227"/>
      <c r="G26" s="83">
        <v>66.489999999999995</v>
      </c>
      <c r="H26" s="227" t="s">
        <v>351</v>
      </c>
      <c r="I26" s="227"/>
      <c r="J26" s="227"/>
      <c r="K26" s="233">
        <v>43921</v>
      </c>
      <c r="L26" s="233"/>
      <c r="M26" s="234">
        <v>66.489999999999995</v>
      </c>
      <c r="N26" s="234"/>
      <c r="O26" s="234"/>
      <c r="P26" s="235" t="s">
        <v>336</v>
      </c>
      <c r="Q26" s="235"/>
      <c r="R26" s="235"/>
      <c r="S26" s="236" t="s">
        <v>337</v>
      </c>
      <c r="T26" s="236"/>
      <c r="U26" s="236"/>
      <c r="V26" s="236"/>
      <c r="W26" s="236"/>
      <c r="X26" s="84" t="s">
        <v>301</v>
      </c>
      <c r="Y26" s="85">
        <v>436</v>
      </c>
      <c r="Z26" s="86">
        <v>13</v>
      </c>
    </row>
    <row r="27" spans="1:26" ht="25.5" customHeight="1" x14ac:dyDescent="0.45">
      <c r="A27" s="227" t="s">
        <v>352</v>
      </c>
      <c r="B27" s="227"/>
      <c r="C27" s="227"/>
      <c r="D27" s="227"/>
      <c r="E27" s="227"/>
      <c r="F27" s="227"/>
      <c r="G27" s="83">
        <v>89.64</v>
      </c>
      <c r="H27" s="227" t="s">
        <v>353</v>
      </c>
      <c r="I27" s="227"/>
      <c r="J27" s="227"/>
      <c r="K27" s="233">
        <v>43921</v>
      </c>
      <c r="L27" s="233"/>
      <c r="M27" s="234">
        <v>89.64</v>
      </c>
      <c r="N27" s="234"/>
      <c r="O27" s="234"/>
      <c r="P27" s="235" t="s">
        <v>336</v>
      </c>
      <c r="Q27" s="235"/>
      <c r="R27" s="235"/>
      <c r="S27" s="236" t="s">
        <v>337</v>
      </c>
      <c r="T27" s="236"/>
      <c r="U27" s="236"/>
      <c r="V27" s="236"/>
      <c r="W27" s="236"/>
      <c r="X27" s="84" t="s">
        <v>301</v>
      </c>
      <c r="Y27" s="85">
        <v>436</v>
      </c>
      <c r="Z27" s="86">
        <v>8</v>
      </c>
    </row>
    <row r="28" spans="1:26" ht="25.5" customHeight="1" x14ac:dyDescent="0.45">
      <c r="A28" s="227" t="s">
        <v>354</v>
      </c>
      <c r="B28" s="227"/>
      <c r="C28" s="227"/>
      <c r="D28" s="227"/>
      <c r="E28" s="227"/>
      <c r="F28" s="227"/>
      <c r="G28" s="83">
        <v>63.27</v>
      </c>
      <c r="H28" s="227" t="s">
        <v>355</v>
      </c>
      <c r="I28" s="227"/>
      <c r="J28" s="227"/>
      <c r="K28" s="233">
        <v>43921</v>
      </c>
      <c r="L28" s="233"/>
      <c r="M28" s="234">
        <v>63.27</v>
      </c>
      <c r="N28" s="234"/>
      <c r="O28" s="234"/>
      <c r="P28" s="235" t="s">
        <v>336</v>
      </c>
      <c r="Q28" s="235"/>
      <c r="R28" s="235"/>
      <c r="S28" s="236" t="s">
        <v>337</v>
      </c>
      <c r="T28" s="236"/>
      <c r="U28" s="236"/>
      <c r="V28" s="236"/>
      <c r="W28" s="236"/>
      <c r="X28" s="84" t="s">
        <v>301</v>
      </c>
      <c r="Y28" s="85">
        <v>436</v>
      </c>
      <c r="Z28" s="86">
        <v>12</v>
      </c>
    </row>
    <row r="29" spans="1:26" ht="25.5" customHeight="1" x14ac:dyDescent="0.45">
      <c r="A29" s="227" t="s">
        <v>356</v>
      </c>
      <c r="B29" s="227"/>
      <c r="C29" s="227"/>
      <c r="D29" s="227"/>
      <c r="E29" s="227"/>
      <c r="F29" s="227"/>
      <c r="G29" s="83">
        <v>161.43</v>
      </c>
      <c r="H29" s="239">
        <v>2468960</v>
      </c>
      <c r="I29" s="239"/>
      <c r="J29" s="239"/>
      <c r="K29" s="233">
        <v>43922</v>
      </c>
      <c r="L29" s="233"/>
      <c r="M29" s="234">
        <v>161.43</v>
      </c>
      <c r="N29" s="234"/>
      <c r="O29" s="234"/>
      <c r="P29" s="235" t="s">
        <v>336</v>
      </c>
      <c r="Q29" s="235"/>
      <c r="R29" s="235"/>
      <c r="S29" s="236" t="s">
        <v>337</v>
      </c>
      <c r="T29" s="236"/>
      <c r="U29" s="236"/>
      <c r="V29" s="236"/>
      <c r="W29" s="236"/>
      <c r="X29" s="84" t="s">
        <v>301</v>
      </c>
      <c r="Y29" s="85">
        <v>436</v>
      </c>
      <c r="Z29" s="86">
        <v>3</v>
      </c>
    </row>
    <row r="30" spans="1:26" ht="25.5" customHeight="1" x14ac:dyDescent="0.45">
      <c r="A30" s="227" t="s">
        <v>357</v>
      </c>
      <c r="B30" s="227"/>
      <c r="C30" s="227"/>
      <c r="D30" s="227"/>
      <c r="E30" s="227"/>
      <c r="F30" s="227"/>
      <c r="G30" s="83">
        <v>559.86</v>
      </c>
      <c r="H30" s="238" t="s">
        <v>358</v>
      </c>
      <c r="I30" s="238"/>
      <c r="J30" s="238"/>
      <c r="K30" s="233">
        <v>43913</v>
      </c>
      <c r="L30" s="233"/>
      <c r="M30" s="234">
        <v>559.86</v>
      </c>
      <c r="N30" s="234"/>
      <c r="O30" s="234"/>
      <c r="P30" s="235" t="s">
        <v>336</v>
      </c>
      <c r="Q30" s="235"/>
      <c r="R30" s="235"/>
      <c r="S30" s="236" t="s">
        <v>337</v>
      </c>
      <c r="T30" s="236"/>
      <c r="U30" s="236"/>
      <c r="V30" s="236"/>
      <c r="W30" s="236"/>
      <c r="X30" s="84" t="s">
        <v>301</v>
      </c>
      <c r="Y30" s="85">
        <v>436</v>
      </c>
      <c r="Z30" s="86">
        <v>1</v>
      </c>
    </row>
    <row r="31" spans="1:26" ht="25.5" customHeight="1" x14ac:dyDescent="0.45">
      <c r="A31" s="227" t="s">
        <v>359</v>
      </c>
      <c r="B31" s="227"/>
      <c r="C31" s="227"/>
      <c r="D31" s="227"/>
      <c r="E31" s="227"/>
      <c r="F31" s="227"/>
      <c r="G31" s="83">
        <v>629.77</v>
      </c>
      <c r="H31" s="239">
        <v>1628449443</v>
      </c>
      <c r="I31" s="239"/>
      <c r="J31" s="239"/>
      <c r="K31" s="233">
        <v>43915</v>
      </c>
      <c r="L31" s="233"/>
      <c r="M31" s="234">
        <v>629.77</v>
      </c>
      <c r="N31" s="234"/>
      <c r="O31" s="234"/>
      <c r="P31" s="235" t="s">
        <v>360</v>
      </c>
      <c r="Q31" s="235"/>
      <c r="R31" s="235"/>
      <c r="S31" s="230" t="s">
        <v>361</v>
      </c>
      <c r="T31" s="230"/>
      <c r="U31" s="230"/>
      <c r="V31" s="230"/>
      <c r="W31" s="230"/>
      <c r="X31" s="84" t="s">
        <v>301</v>
      </c>
      <c r="Y31" s="85">
        <v>436</v>
      </c>
      <c r="Z31" s="86">
        <v>7</v>
      </c>
    </row>
    <row r="32" spans="1:26" ht="33" customHeight="1" x14ac:dyDescent="0.45">
      <c r="A32" s="227" t="s">
        <v>362</v>
      </c>
      <c r="B32" s="227"/>
      <c r="C32" s="227"/>
      <c r="D32" s="227"/>
      <c r="E32" s="227"/>
      <c r="F32" s="227"/>
      <c r="G32" s="83">
        <v>802.9</v>
      </c>
      <c r="H32" s="239">
        <v>6259554031420</v>
      </c>
      <c r="I32" s="239"/>
      <c r="J32" s="239"/>
      <c r="K32" s="247">
        <v>43904</v>
      </c>
      <c r="L32" s="247"/>
      <c r="M32" s="234">
        <v>802.9</v>
      </c>
      <c r="N32" s="234"/>
      <c r="O32" s="234"/>
      <c r="P32" s="235" t="s">
        <v>363</v>
      </c>
      <c r="Q32" s="235"/>
      <c r="R32" s="235"/>
      <c r="S32" s="230" t="s">
        <v>314</v>
      </c>
      <c r="T32" s="230"/>
      <c r="U32" s="230"/>
      <c r="V32" s="230"/>
      <c r="W32" s="230"/>
      <c r="X32" s="84" t="s">
        <v>301</v>
      </c>
      <c r="Y32" s="85">
        <v>436</v>
      </c>
      <c r="Z32" s="82">
        <v>2</v>
      </c>
    </row>
    <row r="33" spans="1:27" ht="14.25" customHeight="1" x14ac:dyDescent="0.45">
      <c r="A33" s="240"/>
      <c r="B33" s="240"/>
      <c r="C33" s="240"/>
      <c r="D33" s="240"/>
      <c r="E33" s="240"/>
      <c r="F33" s="240"/>
      <c r="G33" s="87"/>
      <c r="H33" s="248" t="s">
        <v>364</v>
      </c>
      <c r="I33" s="248"/>
      <c r="J33" s="248"/>
      <c r="K33" s="249">
        <v>15272.57</v>
      </c>
      <c r="L33" s="249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87"/>
      <c r="Y33" s="87"/>
      <c r="Z33" s="87"/>
    </row>
    <row r="34" spans="1:27" ht="1.05" customHeight="1" x14ac:dyDescent="0.4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</row>
    <row r="35" spans="1:27" ht="9" customHeight="1" x14ac:dyDescent="0.45">
      <c r="A35" s="229" t="s">
        <v>365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</row>
    <row r="36" spans="1:27" ht="11" customHeight="1" x14ac:dyDescent="0.45">
      <c r="A36" s="251" t="s">
        <v>366</v>
      </c>
      <c r="B36" s="251"/>
      <c r="C36" s="252" t="s">
        <v>289</v>
      </c>
      <c r="D36" s="252"/>
      <c r="E36" s="253" t="s">
        <v>367</v>
      </c>
      <c r="F36" s="253"/>
      <c r="G36" s="254" t="s">
        <v>368</v>
      </c>
      <c r="H36" s="254"/>
      <c r="I36" s="254"/>
      <c r="J36" s="254"/>
      <c r="K36" s="255"/>
      <c r="L36" s="255"/>
      <c r="M36" s="255"/>
      <c r="N36" s="255"/>
      <c r="O36" s="256" t="s">
        <v>294</v>
      </c>
      <c r="P36" s="256"/>
      <c r="Q36" s="256"/>
      <c r="R36" s="257" t="s">
        <v>295</v>
      </c>
      <c r="S36" s="257"/>
      <c r="T36" s="257"/>
      <c r="U36" s="257"/>
      <c r="V36" s="88" t="s">
        <v>369</v>
      </c>
      <c r="W36" s="89"/>
      <c r="X36" s="252" t="s">
        <v>297</v>
      </c>
      <c r="Y36" s="252"/>
    </row>
    <row r="37" spans="1:27" ht="13.05" customHeight="1" x14ac:dyDescent="0.45">
      <c r="A37" s="258">
        <v>50251</v>
      </c>
      <c r="B37" s="258"/>
      <c r="C37" s="259">
        <v>43931</v>
      </c>
      <c r="D37" s="259"/>
      <c r="E37" s="260" t="s">
        <v>370</v>
      </c>
      <c r="F37" s="260"/>
      <c r="G37" s="261" t="s">
        <v>370</v>
      </c>
      <c r="H37" s="261"/>
      <c r="I37" s="261"/>
      <c r="J37" s="261"/>
      <c r="K37" s="262"/>
      <c r="L37" s="262"/>
      <c r="M37" s="262"/>
      <c r="N37" s="262"/>
      <c r="O37" s="263">
        <v>243</v>
      </c>
      <c r="P37" s="263"/>
      <c r="Q37" s="263"/>
      <c r="R37" s="264" t="s">
        <v>371</v>
      </c>
      <c r="S37" s="264"/>
      <c r="T37" s="264"/>
      <c r="U37" s="264"/>
      <c r="V37" s="90" t="s">
        <v>372</v>
      </c>
      <c r="W37" s="91" t="s">
        <v>373</v>
      </c>
      <c r="X37" s="265" t="s">
        <v>374</v>
      </c>
      <c r="Y37" s="265"/>
    </row>
    <row r="38" spans="1:27" ht="18.5" customHeight="1" x14ac:dyDescent="0.45">
      <c r="A38" s="239">
        <v>50251</v>
      </c>
      <c r="B38" s="239"/>
      <c r="C38" s="266">
        <v>43931</v>
      </c>
      <c r="D38" s="266"/>
      <c r="E38" s="229" t="s">
        <v>370</v>
      </c>
      <c r="F38" s="229"/>
      <c r="G38" s="267" t="s">
        <v>370</v>
      </c>
      <c r="H38" s="267"/>
      <c r="I38" s="267"/>
      <c r="J38" s="267"/>
      <c r="K38" s="240"/>
      <c r="L38" s="240"/>
      <c r="M38" s="240"/>
      <c r="N38" s="240"/>
      <c r="O38" s="241">
        <v>-243</v>
      </c>
      <c r="P38" s="241"/>
      <c r="Q38" s="241"/>
      <c r="R38" s="235" t="s">
        <v>375</v>
      </c>
      <c r="S38" s="235"/>
      <c r="T38" s="235"/>
      <c r="U38" s="235"/>
      <c r="V38" s="92" t="s">
        <v>376</v>
      </c>
      <c r="W38" s="93" t="s">
        <v>373</v>
      </c>
      <c r="X38" s="231" t="s">
        <v>374</v>
      </c>
      <c r="Y38" s="231"/>
    </row>
    <row r="39" spans="1:27" ht="14.55" customHeight="1" x14ac:dyDescent="0.45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2" t="s">
        <v>377</v>
      </c>
      <c r="L39" s="242"/>
      <c r="M39" s="242"/>
      <c r="N39" s="242"/>
      <c r="O39" s="250">
        <v>0</v>
      </c>
      <c r="P39" s="250"/>
      <c r="Q39" s="250"/>
      <c r="R39" s="240"/>
      <c r="S39" s="240"/>
      <c r="T39" s="240"/>
      <c r="U39" s="240"/>
      <c r="V39" s="87"/>
      <c r="W39" s="87"/>
      <c r="X39" s="240"/>
      <c r="Y39" s="240"/>
    </row>
  </sheetData>
  <mergeCells count="217">
    <mergeCell ref="E37:F37"/>
    <mergeCell ref="G37:J37"/>
    <mergeCell ref="K37:N37"/>
    <mergeCell ref="O37:Q37"/>
    <mergeCell ref="R37:U37"/>
    <mergeCell ref="X37:Y37"/>
    <mergeCell ref="A38:B38"/>
    <mergeCell ref="C38:D38"/>
    <mergeCell ref="E38:F38"/>
    <mergeCell ref="G38:J38"/>
    <mergeCell ref="A32:F32"/>
    <mergeCell ref="H32:J32"/>
    <mergeCell ref="K32:L32"/>
    <mergeCell ref="M32:O32"/>
    <mergeCell ref="P32:R32"/>
    <mergeCell ref="S32:W32"/>
    <mergeCell ref="A33:F33"/>
    <mergeCell ref="H33:J33"/>
    <mergeCell ref="K33:L33"/>
    <mergeCell ref="M33:O33"/>
    <mergeCell ref="P33:R33"/>
    <mergeCell ref="S33:W33"/>
    <mergeCell ref="A28:F28"/>
    <mergeCell ref="H28:J28"/>
    <mergeCell ref="K28:L28"/>
    <mergeCell ref="M28:O28"/>
    <mergeCell ref="P28:R28"/>
    <mergeCell ref="S28:W28"/>
    <mergeCell ref="A29:F29"/>
    <mergeCell ref="H29:J29"/>
    <mergeCell ref="K29:L29"/>
    <mergeCell ref="M29:O29"/>
    <mergeCell ref="P29:R29"/>
    <mergeCell ref="S29:W29"/>
    <mergeCell ref="A23:F23"/>
    <mergeCell ref="H23:J23"/>
    <mergeCell ref="K23:L23"/>
    <mergeCell ref="M23:O23"/>
    <mergeCell ref="P23:R23"/>
    <mergeCell ref="S23:W23"/>
    <mergeCell ref="A25:F25"/>
    <mergeCell ref="H25:J25"/>
    <mergeCell ref="K25:L25"/>
    <mergeCell ref="M25:O25"/>
    <mergeCell ref="P25:R25"/>
    <mergeCell ref="S25:W25"/>
    <mergeCell ref="A19:F19"/>
    <mergeCell ref="H19:J19"/>
    <mergeCell ref="K19:M19"/>
    <mergeCell ref="P19:R19"/>
    <mergeCell ref="S19:W19"/>
    <mergeCell ref="A22:F22"/>
    <mergeCell ref="H22:J22"/>
    <mergeCell ref="K22:L22"/>
    <mergeCell ref="M22:O22"/>
    <mergeCell ref="P22:R22"/>
    <mergeCell ref="S22:W22"/>
    <mergeCell ref="A15:F15"/>
    <mergeCell ref="H15:J15"/>
    <mergeCell ref="K15:M15"/>
    <mergeCell ref="P15:R15"/>
    <mergeCell ref="S15:W15"/>
    <mergeCell ref="A21:F21"/>
    <mergeCell ref="H21:J21"/>
    <mergeCell ref="K21:M21"/>
    <mergeCell ref="N21:O21"/>
    <mergeCell ref="P21:R21"/>
    <mergeCell ref="S21:W21"/>
    <mergeCell ref="A17:F17"/>
    <mergeCell ref="H17:J17"/>
    <mergeCell ref="K17:M17"/>
    <mergeCell ref="N17:O17"/>
    <mergeCell ref="P17:R17"/>
    <mergeCell ref="S17:W17"/>
    <mergeCell ref="A18:F18"/>
    <mergeCell ref="H18:J18"/>
    <mergeCell ref="K18:M18"/>
    <mergeCell ref="N18:O18"/>
    <mergeCell ref="P18:R18"/>
    <mergeCell ref="S18:W18"/>
    <mergeCell ref="N19:O19"/>
    <mergeCell ref="A13:F13"/>
    <mergeCell ref="H13:J13"/>
    <mergeCell ref="K13:M13"/>
    <mergeCell ref="N13:O13"/>
    <mergeCell ref="P13:R13"/>
    <mergeCell ref="S13:W13"/>
    <mergeCell ref="A14:F14"/>
    <mergeCell ref="H14:J14"/>
    <mergeCell ref="K14:M14"/>
    <mergeCell ref="N14:O14"/>
    <mergeCell ref="P14:R14"/>
    <mergeCell ref="S14:W14"/>
    <mergeCell ref="A11:F11"/>
    <mergeCell ref="H11:J11"/>
    <mergeCell ref="K11:M11"/>
    <mergeCell ref="N11:O11"/>
    <mergeCell ref="P11:R11"/>
    <mergeCell ref="S11:W11"/>
    <mergeCell ref="K10:M10"/>
    <mergeCell ref="A12:F12"/>
    <mergeCell ref="H12:J12"/>
    <mergeCell ref="K12:M12"/>
    <mergeCell ref="N12:O12"/>
    <mergeCell ref="P12:R12"/>
    <mergeCell ref="S12:W12"/>
    <mergeCell ref="S8:W8"/>
    <mergeCell ref="A9:F9"/>
    <mergeCell ref="H9:J9"/>
    <mergeCell ref="K9:M9"/>
    <mergeCell ref="N9:O9"/>
    <mergeCell ref="P9:R9"/>
    <mergeCell ref="S9:W9"/>
    <mergeCell ref="A10:F10"/>
    <mergeCell ref="H10:J10"/>
    <mergeCell ref="N10:O10"/>
    <mergeCell ref="P10:R10"/>
    <mergeCell ref="S10:W10"/>
    <mergeCell ref="A7:F7"/>
    <mergeCell ref="H7:J7"/>
    <mergeCell ref="K7:M7"/>
    <mergeCell ref="N7:O7"/>
    <mergeCell ref="P7:R7"/>
    <mergeCell ref="A8:F8"/>
    <mergeCell ref="H8:J8"/>
    <mergeCell ref="K8:M8"/>
    <mergeCell ref="N8:O8"/>
    <mergeCell ref="P8:R8"/>
    <mergeCell ref="A4:AA4"/>
    <mergeCell ref="A5:F5"/>
    <mergeCell ref="H5:J5"/>
    <mergeCell ref="K5:M5"/>
    <mergeCell ref="N5:O5"/>
    <mergeCell ref="P5:R5"/>
    <mergeCell ref="A6:F6"/>
    <mergeCell ref="H6:J6"/>
    <mergeCell ref="K6:M6"/>
    <mergeCell ref="N6:O6"/>
    <mergeCell ref="P6:R6"/>
    <mergeCell ref="K38:N38"/>
    <mergeCell ref="O38:Q38"/>
    <mergeCell ref="R38:U38"/>
    <mergeCell ref="X38:Y38"/>
    <mergeCell ref="A39:B39"/>
    <mergeCell ref="C39:D39"/>
    <mergeCell ref="E39:F39"/>
    <mergeCell ref="G39:J39"/>
    <mergeCell ref="A34:AA34"/>
    <mergeCell ref="A35:AA35"/>
    <mergeCell ref="K39:N39"/>
    <mergeCell ref="O39:Q39"/>
    <mergeCell ref="R39:U39"/>
    <mergeCell ref="X39:Y39"/>
    <mergeCell ref="A36:B36"/>
    <mergeCell ref="C36:D36"/>
    <mergeCell ref="E36:F36"/>
    <mergeCell ref="G36:J36"/>
    <mergeCell ref="K36:N36"/>
    <mergeCell ref="O36:Q36"/>
    <mergeCell ref="R36:U36"/>
    <mergeCell ref="X36:Y36"/>
    <mergeCell ref="A37:B37"/>
    <mergeCell ref="C37:D37"/>
    <mergeCell ref="A30:F30"/>
    <mergeCell ref="H30:J30"/>
    <mergeCell ref="K30:L30"/>
    <mergeCell ref="M30:O30"/>
    <mergeCell ref="P30:R30"/>
    <mergeCell ref="S30:W30"/>
    <mergeCell ref="A31:F31"/>
    <mergeCell ref="H31:J31"/>
    <mergeCell ref="K31:L31"/>
    <mergeCell ref="M31:O31"/>
    <mergeCell ref="P31:R31"/>
    <mergeCell ref="S31:W31"/>
    <mergeCell ref="A27:F27"/>
    <mergeCell ref="H27:J27"/>
    <mergeCell ref="K27:L27"/>
    <mergeCell ref="M27:O27"/>
    <mergeCell ref="P27:R27"/>
    <mergeCell ref="S27:W27"/>
    <mergeCell ref="A24:F24"/>
    <mergeCell ref="H24:J24"/>
    <mergeCell ref="K24:L24"/>
    <mergeCell ref="M24:O24"/>
    <mergeCell ref="P24:R24"/>
    <mergeCell ref="S24:W24"/>
    <mergeCell ref="A26:F26"/>
    <mergeCell ref="H26:J26"/>
    <mergeCell ref="K26:L26"/>
    <mergeCell ref="M26:O26"/>
    <mergeCell ref="P26:R26"/>
    <mergeCell ref="S26:W26"/>
    <mergeCell ref="A1:S1"/>
    <mergeCell ref="T1:AA1"/>
    <mergeCell ref="B2:C2"/>
    <mergeCell ref="D2:E2"/>
    <mergeCell ref="F2:H2"/>
    <mergeCell ref="J2:K2"/>
    <mergeCell ref="L2:P2"/>
    <mergeCell ref="Q2:T2"/>
    <mergeCell ref="A20:F20"/>
    <mergeCell ref="H20:J20"/>
    <mergeCell ref="K20:M20"/>
    <mergeCell ref="N20:O20"/>
    <mergeCell ref="P20:R20"/>
    <mergeCell ref="S20:W20"/>
    <mergeCell ref="N15:O15"/>
    <mergeCell ref="A16:F16"/>
    <mergeCell ref="H16:J16"/>
    <mergeCell ref="K16:M16"/>
    <mergeCell ref="N16:O16"/>
    <mergeCell ref="P16:R16"/>
    <mergeCell ref="S16:W16"/>
    <mergeCell ref="U2:X2"/>
    <mergeCell ref="Y2:AA2"/>
    <mergeCell ref="A3:AA3"/>
  </mergeCells>
  <pageMargins left="0.25" right="0.25" top="0.35" bottom="0.55000000000000004" header="0" footer="0"/>
  <pageSetup scale="73" fitToHeight="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91B7A25865438B233EFB9F6874B5" ma:contentTypeVersion="13" ma:contentTypeDescription="Create a new document." ma:contentTypeScope="" ma:versionID="dd6a9f55ee8861e892ad2232b9867320">
  <xsd:schema xmlns:xsd="http://www.w3.org/2001/XMLSchema" xmlns:xs="http://www.w3.org/2001/XMLSchema" xmlns:p="http://schemas.microsoft.com/office/2006/metadata/properties" xmlns:ns3="846c1c2e-01dd-43ad-a709-a407f8105342" xmlns:ns4="bf642882-4b3f-4745-964e-282481aeca90" targetNamespace="http://schemas.microsoft.com/office/2006/metadata/properties" ma:root="true" ma:fieldsID="c59173a66a65c8f183cff690097bd2ef" ns3:_="" ns4:_="">
    <xsd:import namespace="846c1c2e-01dd-43ad-a709-a407f8105342"/>
    <xsd:import namespace="bf642882-4b3f-4745-964e-282481aeca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1c2e-01dd-43ad-a709-a407f8105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42882-4b3f-4745-964e-282481aec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62921-DF21-4359-B8F8-D93C6476BE96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bf642882-4b3f-4745-964e-282481aeca90"/>
    <ds:schemaRef ds:uri="http://schemas.microsoft.com/office/2006/documentManagement/types"/>
    <ds:schemaRef ds:uri="http://purl.org/dc/terms/"/>
    <ds:schemaRef ds:uri="846c1c2e-01dd-43ad-a709-a407f810534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BA5904-41F2-4FE2-A4A3-862B1C82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1c2e-01dd-43ad-a709-a407f8105342"/>
    <ds:schemaRef ds:uri="bf642882-4b3f-4745-964e-282481ae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34162B-B3E9-44E9-9793-6B649D458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YTD to Budget</vt:lpstr>
      <vt:lpstr>Balance Sheet</vt:lpstr>
      <vt:lpstr>Cash Flow</vt:lpstr>
      <vt:lpstr>Check Reg</vt:lpstr>
      <vt:lpstr>'Balance Sheet'!Print_Area</vt:lpstr>
      <vt:lpstr>'Cash Flow'!Print_Area</vt:lpstr>
      <vt:lpstr>'Check Reg'!Print_Area</vt:lpstr>
      <vt:lpstr>'YTD to Budget'!Print_Area</vt:lpstr>
      <vt:lpstr>'Cash Flow'!Print_Titles</vt:lpstr>
      <vt:lpstr>'Check Reg'!Print_Titles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Knapp</dc:creator>
  <cp:lastModifiedBy>Brian</cp:lastModifiedBy>
  <cp:lastPrinted>2020-05-19T05:43:33Z</cp:lastPrinted>
  <dcterms:created xsi:type="dcterms:W3CDTF">2019-11-20T16:13:48Z</dcterms:created>
  <dcterms:modified xsi:type="dcterms:W3CDTF">2021-01-08T22:24:49Z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0x010100CE4B91B7A25865438B233EFB9F6874B5</vt:lpwstr>
  </property>
</Properties>
</file>